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\Documents\Work Mike\MTDs\"/>
    </mc:Choice>
  </mc:AlternateContent>
  <xr:revisionPtr revIDLastSave="0" documentId="8_{E9D8EDAF-1EA2-4C95-8E52-EC545B88A407}" xr6:coauthVersionLast="46" xr6:coauthVersionMax="46" xr10:uidLastSave="{00000000-0000-0000-0000-000000000000}"/>
  <bookViews>
    <workbookView xWindow="-110" yWindow="-110" windowWidth="19420" windowHeight="10420" activeTab="4" xr2:uid="{B8C5A4A4-8E70-4B9F-8628-D0B5437D73CC}"/>
  </bookViews>
  <sheets>
    <sheet name="Filterra" sheetId="1" r:id="rId1"/>
    <sheet name="Up-flo" sheetId="3" r:id="rId2"/>
    <sheet name="Phosphosorb" sheetId="5" r:id="rId3"/>
    <sheet name="Modular wetland" sheetId="4" r:id="rId4"/>
    <sheet name="Summary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" i="1" l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O31" i="5" l="1"/>
  <c r="N31" i="5"/>
  <c r="I31" i="5"/>
  <c r="H31" i="5"/>
  <c r="H32" i="5" s="1"/>
  <c r="F31" i="5"/>
  <c r="E31" i="5"/>
  <c r="E32" i="5" s="1"/>
  <c r="C31" i="5"/>
  <c r="O30" i="5"/>
  <c r="N30" i="5"/>
  <c r="I30" i="5"/>
  <c r="H30" i="5"/>
  <c r="F30" i="5"/>
  <c r="E30" i="5"/>
  <c r="C30" i="5"/>
  <c r="O29" i="5"/>
  <c r="N29" i="5"/>
  <c r="I29" i="5"/>
  <c r="H29" i="5"/>
  <c r="F29" i="5"/>
  <c r="E29" i="5"/>
  <c r="C29" i="5"/>
  <c r="B31" i="5"/>
  <c r="B32" i="5" s="1"/>
  <c r="B30" i="5"/>
  <c r="B29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29" i="5" s="1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G9" i="5"/>
  <c r="D9" i="5"/>
  <c r="D30" i="5" s="1"/>
  <c r="C32" i="5" l="1"/>
  <c r="D29" i="5"/>
  <c r="F32" i="5"/>
  <c r="G29" i="5"/>
  <c r="P30" i="5"/>
  <c r="D31" i="5"/>
  <c r="D32" i="5" s="1"/>
  <c r="P31" i="5"/>
  <c r="P32" i="5" s="1"/>
  <c r="G30" i="5"/>
  <c r="G31" i="5"/>
  <c r="J29" i="5"/>
  <c r="N32" i="5"/>
  <c r="O32" i="5"/>
  <c r="I32" i="5"/>
  <c r="J31" i="5"/>
  <c r="J30" i="5"/>
  <c r="J32" i="5" s="1"/>
  <c r="D49" i="4"/>
  <c r="D50" i="4" s="1"/>
  <c r="D48" i="4"/>
  <c r="D4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49" i="4" s="1"/>
  <c r="G12" i="4"/>
  <c r="G11" i="4"/>
  <c r="G10" i="4"/>
  <c r="C50" i="4"/>
  <c r="P49" i="4"/>
  <c r="P50" i="4" s="1"/>
  <c r="O49" i="4"/>
  <c r="O50" i="4" s="1"/>
  <c r="N49" i="4"/>
  <c r="N50" i="4" s="1"/>
  <c r="J49" i="4"/>
  <c r="J50" i="4" s="1"/>
  <c r="I49" i="4"/>
  <c r="I50" i="4" s="1"/>
  <c r="H49" i="4"/>
  <c r="H50" i="4" s="1"/>
  <c r="F49" i="4"/>
  <c r="F50" i="4" s="1"/>
  <c r="E49" i="4"/>
  <c r="E50" i="4" s="1"/>
  <c r="C49" i="4"/>
  <c r="P48" i="4"/>
  <c r="O48" i="4"/>
  <c r="N48" i="4"/>
  <c r="J48" i="4"/>
  <c r="I48" i="4"/>
  <c r="H48" i="4"/>
  <c r="F48" i="4"/>
  <c r="E48" i="4"/>
  <c r="C48" i="4"/>
  <c r="P47" i="4"/>
  <c r="O47" i="4"/>
  <c r="N47" i="4"/>
  <c r="J47" i="4"/>
  <c r="I47" i="4"/>
  <c r="H47" i="4"/>
  <c r="F47" i="4"/>
  <c r="E47" i="4"/>
  <c r="C47" i="4"/>
  <c r="B50" i="4"/>
  <c r="B49" i="4"/>
  <c r="B48" i="4"/>
  <c r="B47" i="4"/>
  <c r="J36" i="4"/>
  <c r="J35" i="4"/>
  <c r="J31" i="4"/>
  <c r="J30" i="4"/>
  <c r="J29" i="4"/>
  <c r="J28" i="4"/>
  <c r="J27" i="4"/>
  <c r="J26" i="4"/>
  <c r="J25" i="4"/>
  <c r="J24" i="4"/>
  <c r="J23" i="4"/>
  <c r="J22" i="4"/>
  <c r="J21" i="4"/>
  <c r="J19" i="4"/>
  <c r="J18" i="4"/>
  <c r="J17" i="4"/>
  <c r="J16" i="4"/>
  <c r="J15" i="4"/>
  <c r="J14" i="4"/>
  <c r="J13" i="4"/>
  <c r="J12" i="4"/>
  <c r="J11" i="4"/>
  <c r="J10" i="4"/>
  <c r="J9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G32" i="5" l="1"/>
  <c r="G47" i="4"/>
  <c r="G48" i="4"/>
  <c r="G50" i="4" s="1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36" i="3" s="1"/>
  <c r="Q38" i="3"/>
  <c r="Q39" i="3" s="1"/>
  <c r="Q37" i="3"/>
  <c r="Q36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38" i="3" s="1"/>
  <c r="P13" i="3"/>
  <c r="P12" i="3"/>
  <c r="P11" i="3"/>
  <c r="P37" i="3" s="1"/>
  <c r="P10" i="3"/>
  <c r="P9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36" i="3" s="1"/>
  <c r="J13" i="3"/>
  <c r="J12" i="3"/>
  <c r="J11" i="3"/>
  <c r="J10" i="3"/>
  <c r="J9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36" i="3" s="1"/>
  <c r="G13" i="3"/>
  <c r="G12" i="3"/>
  <c r="G11" i="3"/>
  <c r="G10" i="3"/>
  <c r="G9" i="3"/>
  <c r="O38" i="3"/>
  <c r="O39" i="3" s="1"/>
  <c r="N38" i="3"/>
  <c r="N39" i="3" s="1"/>
  <c r="M38" i="3"/>
  <c r="M39" i="3" s="1"/>
  <c r="L38" i="3"/>
  <c r="L39" i="3" s="1"/>
  <c r="K38" i="3"/>
  <c r="K39" i="3" s="1"/>
  <c r="I38" i="3"/>
  <c r="H38" i="3"/>
  <c r="H39" i="3" s="1"/>
  <c r="F38" i="3"/>
  <c r="E38" i="3"/>
  <c r="E39" i="3" s="1"/>
  <c r="C38" i="3"/>
  <c r="C39" i="3" s="1"/>
  <c r="O37" i="3"/>
  <c r="N37" i="3"/>
  <c r="M37" i="3"/>
  <c r="L37" i="3"/>
  <c r="K37" i="3"/>
  <c r="J37" i="3"/>
  <c r="I37" i="3"/>
  <c r="H37" i="3"/>
  <c r="F37" i="3"/>
  <c r="F39" i="3" s="1"/>
  <c r="E37" i="3"/>
  <c r="C37" i="3"/>
  <c r="P36" i="3"/>
  <c r="O36" i="3"/>
  <c r="N36" i="3"/>
  <c r="M36" i="3"/>
  <c r="L36" i="3"/>
  <c r="K36" i="3"/>
  <c r="I36" i="3"/>
  <c r="H36" i="3"/>
  <c r="F36" i="3"/>
  <c r="E36" i="3"/>
  <c r="C36" i="3"/>
  <c r="B39" i="3"/>
  <c r="B38" i="3"/>
  <c r="B37" i="3"/>
  <c r="B36" i="3"/>
  <c r="D37" i="3" l="1"/>
  <c r="D38" i="3"/>
  <c r="D39" i="3" s="1"/>
  <c r="P39" i="3"/>
  <c r="I39" i="3"/>
  <c r="J38" i="3"/>
  <c r="J39" i="3" s="1"/>
  <c r="G38" i="3"/>
  <c r="G37" i="3"/>
  <c r="G39" i="3"/>
  <c r="Q36" i="1"/>
  <c r="Q34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35" i="1" s="1"/>
  <c r="Q37" i="1" l="1"/>
  <c r="F2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36" i="1" l="1"/>
  <c r="D34" i="1"/>
  <c r="D35" i="1"/>
  <c r="D37" i="1" l="1"/>
  <c r="P36" i="1"/>
  <c r="O36" i="1"/>
  <c r="N36" i="1"/>
  <c r="N37" i="1" s="1"/>
  <c r="M36" i="1"/>
  <c r="L36" i="1"/>
  <c r="K36" i="1"/>
  <c r="J36" i="1"/>
  <c r="J37" i="1" s="1"/>
  <c r="I36" i="1"/>
  <c r="H36" i="1"/>
  <c r="F36" i="1"/>
  <c r="E36" i="1"/>
  <c r="E37" i="1" s="1"/>
  <c r="C36" i="1"/>
  <c r="C37" i="1" s="1"/>
  <c r="B36" i="1"/>
  <c r="P35" i="1"/>
  <c r="O35" i="1"/>
  <c r="N35" i="1"/>
  <c r="M35" i="1"/>
  <c r="L35" i="1"/>
  <c r="K35" i="1"/>
  <c r="J35" i="1"/>
  <c r="I35" i="1"/>
  <c r="H35" i="1"/>
  <c r="F35" i="1"/>
  <c r="E35" i="1"/>
  <c r="C35" i="1"/>
  <c r="B35" i="1"/>
  <c r="P34" i="1"/>
  <c r="O34" i="1"/>
  <c r="N34" i="1"/>
  <c r="M34" i="1"/>
  <c r="L34" i="1"/>
  <c r="K34" i="1"/>
  <c r="J34" i="1"/>
  <c r="I34" i="1"/>
  <c r="H34" i="1"/>
  <c r="F34" i="1"/>
  <c r="E34" i="1"/>
  <c r="C34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B34" i="1"/>
  <c r="G9" i="1"/>
  <c r="K37" i="1" l="1"/>
  <c r="M37" i="1"/>
  <c r="B37" i="1"/>
  <c r="L37" i="1"/>
  <c r="F37" i="1"/>
  <c r="O37" i="1"/>
  <c r="H37" i="1"/>
  <c r="P37" i="1"/>
  <c r="I37" i="1"/>
  <c r="G34" i="1"/>
  <c r="G36" i="1"/>
  <c r="G37" i="1" s="1"/>
  <c r="G35" i="1"/>
</calcChain>
</file>

<file path=xl/sharedStrings.xml><?xml version="1.0" encoding="utf-8"?>
<sst xmlns="http://schemas.openxmlformats.org/spreadsheetml/2006/main" count="313" uniqueCount="91">
  <si>
    <t>Date</t>
  </si>
  <si>
    <t>Inflow (mg/L)</t>
  </si>
  <si>
    <t>Outflow (mg/L)</t>
  </si>
  <si>
    <t>Removal (%)</t>
  </si>
  <si>
    <t>Total phosphorus</t>
  </si>
  <si>
    <t>Orthophosphorus</t>
  </si>
  <si>
    <t>Total suspended solids</t>
  </si>
  <si>
    <t>Rainfall (in)</t>
  </si>
  <si>
    <t>Duration (hr)</t>
  </si>
  <si>
    <t>Bypass (gal)</t>
  </si>
  <si>
    <t>Total volume (gal)</t>
  </si>
  <si>
    <t>Bypass (%)</t>
  </si>
  <si>
    <t>Hydrology</t>
  </si>
  <si>
    <t>Medians</t>
  </si>
  <si>
    <t>Mean</t>
  </si>
  <si>
    <t>Stdev</t>
  </si>
  <si>
    <t>Average intensity (in/hr)</t>
  </si>
  <si>
    <t>Plots</t>
  </si>
  <si>
    <t>Site</t>
  </si>
  <si>
    <t>Bellingham, WA</t>
  </si>
  <si>
    <t>0.4 acres</t>
  </si>
  <si>
    <t>Impervious area</t>
  </si>
  <si>
    <t>Land use</t>
  </si>
  <si>
    <t>Residential</t>
  </si>
  <si>
    <t>Unit size</t>
  </si>
  <si>
    <t>4 X 6.5 ft</t>
  </si>
  <si>
    <t>0.75 ft</t>
  </si>
  <si>
    <t>Inst volume (ft3)</t>
  </si>
  <si>
    <t>1.8 ft</t>
  </si>
  <si>
    <t>Ponding depth</t>
  </si>
  <si>
    <t>Media depth</t>
  </si>
  <si>
    <t>CV</t>
  </si>
  <si>
    <t>TAPE median</t>
  </si>
  <si>
    <t>Tape mean</t>
  </si>
  <si>
    <t>Median</t>
  </si>
  <si>
    <t>OP:TP ratios</t>
  </si>
  <si>
    <t>op:tp</t>
  </si>
  <si>
    <t>TAPE</t>
  </si>
  <si>
    <t>CRWD</t>
  </si>
  <si>
    <t>dp:tp</t>
  </si>
  <si>
    <t>22.7 acres</t>
  </si>
  <si>
    <t>Transportation</t>
  </si>
  <si>
    <t>Pretreated</t>
  </si>
  <si>
    <t>yes</t>
  </si>
  <si>
    <t>WUFF, Seattle, WA</t>
  </si>
  <si>
    <t>18.75 ft2</t>
  </si>
  <si>
    <t>Value</t>
  </si>
  <si>
    <t>Dates differ</t>
  </si>
  <si>
    <t>21 (pretreatment chamber)</t>
  </si>
  <si>
    <t>Built in</t>
  </si>
  <si>
    <t>Parking lot</t>
  </si>
  <si>
    <t>4 X 13 ft</t>
  </si>
  <si>
    <t>Portland, OR</t>
  </si>
  <si>
    <t>0.45 acres total area</t>
  </si>
  <si>
    <t>Event</t>
  </si>
  <si>
    <t>LDRO21412</t>
  </si>
  <si>
    <t>LDRO21712</t>
  </si>
  <si>
    <t>LDRO22412</t>
  </si>
  <si>
    <t>LDRO31212</t>
  </si>
  <si>
    <t>LDRO52412</t>
  </si>
  <si>
    <t>LDRO60112</t>
  </si>
  <si>
    <t>LDRO60412</t>
  </si>
  <si>
    <t>LDRO60712</t>
  </si>
  <si>
    <t>LDR110612</t>
  </si>
  <si>
    <t>LDR113012</t>
  </si>
  <si>
    <t>LDRO51713</t>
  </si>
  <si>
    <t>LDRO52113</t>
  </si>
  <si>
    <t>LDRO62513</t>
  </si>
  <si>
    <t>LDRO13014</t>
  </si>
  <si>
    <t>LDRO30314</t>
  </si>
  <si>
    <t>LDRO11815</t>
  </si>
  <si>
    <t>LDRO20215</t>
  </si>
  <si>
    <t>nd</t>
  </si>
  <si>
    <t>MTD</t>
  </si>
  <si>
    <t>LCL (95%)</t>
  </si>
  <si>
    <t>TP removal (%)</t>
  </si>
  <si>
    <t>TSS removal (%)</t>
  </si>
  <si>
    <t>Filterra</t>
  </si>
  <si>
    <t>Phosphosorb</t>
  </si>
  <si>
    <t>Modular wetland</t>
  </si>
  <si>
    <t>Up-Flo</t>
  </si>
  <si>
    <t>Mean bypass (%)</t>
  </si>
  <si>
    <t>Yes</t>
  </si>
  <si>
    <t>No</t>
  </si>
  <si>
    <t>TP Inflow (mg/L)</t>
  </si>
  <si>
    <t>Median inflow TP (mg/L)</t>
  </si>
  <si>
    <t>Road</t>
  </si>
  <si>
    <t>No, but some sweeping</t>
  </si>
  <si>
    <t>Zigzag, OR</t>
  </si>
  <si>
    <t>TP removal affected by inflow concentration</t>
  </si>
  <si>
    <t>TAPE LCL (95%)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</si>
</sst>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43521165999502"/>
          <c:y val="0.10876832844574781"/>
          <c:w val="0.87714212818369786"/>
          <c:h val="0.70883205948230088"/>
        </c:manualLayout>
      </c:layout>
      <c:scatterChart>
        <c:scatterStyle val="lineMarker"/>
        <c:varyColors val="0"/>
        <c:ser>
          <c:idx val="0"/>
          <c:order val="0"/>
          <c:tx>
            <c:strRef>
              <c:f>Filterra!$B$41</c:f>
              <c:strCache>
                <c:ptCount val="1"/>
                <c:pt idx="0">
                  <c:v>Removal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Filterra!$A$42:$A$63</c:f>
              <c:numCache>
                <c:formatCode>General</c:formatCode>
                <c:ptCount val="22"/>
                <c:pt idx="0">
                  <c:v>0.08</c:v>
                </c:pt>
                <c:pt idx="1">
                  <c:v>0.05</c:v>
                </c:pt>
                <c:pt idx="2">
                  <c:v>0.04</c:v>
                </c:pt>
                <c:pt idx="3">
                  <c:v>0.03</c:v>
                </c:pt>
                <c:pt idx="4">
                  <c:v>0.33</c:v>
                </c:pt>
                <c:pt idx="5">
                  <c:v>0.17</c:v>
                </c:pt>
                <c:pt idx="6">
                  <c:v>0.11</c:v>
                </c:pt>
                <c:pt idx="7">
                  <c:v>0.13</c:v>
                </c:pt>
                <c:pt idx="8">
                  <c:v>0.09</c:v>
                </c:pt>
                <c:pt idx="9">
                  <c:v>0.04</c:v>
                </c:pt>
                <c:pt idx="10">
                  <c:v>0.09</c:v>
                </c:pt>
                <c:pt idx="11">
                  <c:v>0.15</c:v>
                </c:pt>
                <c:pt idx="12">
                  <c:v>0.06</c:v>
                </c:pt>
                <c:pt idx="13">
                  <c:v>0.13</c:v>
                </c:pt>
                <c:pt idx="14">
                  <c:v>0.18</c:v>
                </c:pt>
                <c:pt idx="15">
                  <c:v>0.52</c:v>
                </c:pt>
                <c:pt idx="16">
                  <c:v>0.04</c:v>
                </c:pt>
                <c:pt idx="17">
                  <c:v>0.28999999999999998</c:v>
                </c:pt>
                <c:pt idx="18">
                  <c:v>7.0000000000000007E-2</c:v>
                </c:pt>
                <c:pt idx="19">
                  <c:v>0.24</c:v>
                </c:pt>
                <c:pt idx="20">
                  <c:v>0.08</c:v>
                </c:pt>
                <c:pt idx="21">
                  <c:v>0.06</c:v>
                </c:pt>
              </c:numCache>
            </c:numRef>
          </c:xVal>
          <c:yVal>
            <c:numRef>
              <c:f>Filterra!$B$42:$B$63</c:f>
              <c:numCache>
                <c:formatCode>General</c:formatCode>
                <c:ptCount val="22"/>
                <c:pt idx="0">
                  <c:v>60</c:v>
                </c:pt>
                <c:pt idx="1">
                  <c:v>26</c:v>
                </c:pt>
                <c:pt idx="2">
                  <c:v>28</c:v>
                </c:pt>
                <c:pt idx="3">
                  <c:v>29</c:v>
                </c:pt>
                <c:pt idx="4">
                  <c:v>82</c:v>
                </c:pt>
                <c:pt idx="5">
                  <c:v>88</c:v>
                </c:pt>
                <c:pt idx="6">
                  <c:v>46</c:v>
                </c:pt>
                <c:pt idx="7">
                  <c:v>68</c:v>
                </c:pt>
                <c:pt idx="8">
                  <c:v>67</c:v>
                </c:pt>
                <c:pt idx="9">
                  <c:v>44</c:v>
                </c:pt>
                <c:pt idx="10">
                  <c:v>72</c:v>
                </c:pt>
                <c:pt idx="11">
                  <c:v>83</c:v>
                </c:pt>
                <c:pt idx="12">
                  <c:v>59</c:v>
                </c:pt>
                <c:pt idx="13">
                  <c:v>75</c:v>
                </c:pt>
                <c:pt idx="14">
                  <c:v>71</c:v>
                </c:pt>
                <c:pt idx="15">
                  <c:v>90</c:v>
                </c:pt>
                <c:pt idx="17">
                  <c:v>69</c:v>
                </c:pt>
                <c:pt idx="18">
                  <c:v>54</c:v>
                </c:pt>
                <c:pt idx="19">
                  <c:v>95</c:v>
                </c:pt>
                <c:pt idx="20">
                  <c:v>33</c:v>
                </c:pt>
                <c:pt idx="21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4-47BD-8F38-8CD6193FF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165775"/>
        <c:axId val="1220552927"/>
      </c:scatterChart>
      <c:valAx>
        <c:axId val="962165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TP influent 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552927"/>
        <c:crosses val="autoZero"/>
        <c:crossBetween val="midCat"/>
        <c:minorUnit val="5.000000000000001E-2"/>
      </c:valAx>
      <c:valAx>
        <c:axId val="122055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TP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65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Filterra!$B$66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Filterra!$A$67:$A$88</c:f>
              <c:numCache>
                <c:formatCode>General</c:formatCode>
                <c:ptCount val="22"/>
                <c:pt idx="0">
                  <c:v>30</c:v>
                </c:pt>
                <c:pt idx="1">
                  <c:v>14</c:v>
                </c:pt>
                <c:pt idx="2">
                  <c:v>12</c:v>
                </c:pt>
                <c:pt idx="3">
                  <c:v>9.5</c:v>
                </c:pt>
                <c:pt idx="4">
                  <c:v>107</c:v>
                </c:pt>
                <c:pt idx="5">
                  <c:v>86</c:v>
                </c:pt>
                <c:pt idx="6">
                  <c:v>26</c:v>
                </c:pt>
                <c:pt idx="7">
                  <c:v>55</c:v>
                </c:pt>
                <c:pt idx="8">
                  <c:v>56</c:v>
                </c:pt>
                <c:pt idx="9">
                  <c:v>7.5</c:v>
                </c:pt>
                <c:pt idx="10">
                  <c:v>60</c:v>
                </c:pt>
                <c:pt idx="11">
                  <c:v>73</c:v>
                </c:pt>
                <c:pt idx="12">
                  <c:v>30</c:v>
                </c:pt>
                <c:pt idx="13">
                  <c:v>49</c:v>
                </c:pt>
                <c:pt idx="14">
                  <c:v>80</c:v>
                </c:pt>
                <c:pt idx="15">
                  <c:v>70</c:v>
                </c:pt>
                <c:pt idx="16">
                  <c:v>38</c:v>
                </c:pt>
                <c:pt idx="17">
                  <c:v>138</c:v>
                </c:pt>
                <c:pt idx="18">
                  <c:v>30</c:v>
                </c:pt>
                <c:pt idx="19">
                  <c:v>122</c:v>
                </c:pt>
                <c:pt idx="20">
                  <c:v>30</c:v>
                </c:pt>
                <c:pt idx="21">
                  <c:v>25</c:v>
                </c:pt>
              </c:numCache>
            </c:numRef>
          </c:xVal>
          <c:yVal>
            <c:numRef>
              <c:f>Filterra!$B$67:$B$88</c:f>
              <c:numCache>
                <c:formatCode>General</c:formatCode>
                <c:ptCount val="22"/>
                <c:pt idx="0">
                  <c:v>77</c:v>
                </c:pt>
                <c:pt idx="1">
                  <c:v>66</c:v>
                </c:pt>
                <c:pt idx="2">
                  <c:v>75</c:v>
                </c:pt>
                <c:pt idx="3">
                  <c:v>72</c:v>
                </c:pt>
                <c:pt idx="4">
                  <c:v>95</c:v>
                </c:pt>
                <c:pt idx="5">
                  <c:v>97</c:v>
                </c:pt>
                <c:pt idx="6">
                  <c:v>90</c:v>
                </c:pt>
                <c:pt idx="7">
                  <c:v>91</c:v>
                </c:pt>
                <c:pt idx="8">
                  <c:v>95</c:v>
                </c:pt>
                <c:pt idx="9">
                  <c:v>77</c:v>
                </c:pt>
                <c:pt idx="10">
                  <c:v>94</c:v>
                </c:pt>
                <c:pt idx="11">
                  <c:v>97</c:v>
                </c:pt>
                <c:pt idx="12">
                  <c:v>94</c:v>
                </c:pt>
                <c:pt idx="13">
                  <c:v>89</c:v>
                </c:pt>
                <c:pt idx="14">
                  <c:v>94</c:v>
                </c:pt>
                <c:pt idx="15">
                  <c:v>86</c:v>
                </c:pt>
                <c:pt idx="16">
                  <c:v>87</c:v>
                </c:pt>
                <c:pt idx="17">
                  <c:v>66</c:v>
                </c:pt>
                <c:pt idx="18">
                  <c:v>82</c:v>
                </c:pt>
                <c:pt idx="19">
                  <c:v>94</c:v>
                </c:pt>
                <c:pt idx="20">
                  <c:v>91</c:v>
                </c:pt>
                <c:pt idx="21">
                  <c:v>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A6-4455-8CC0-04D6EC496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602431"/>
        <c:axId val="1067976495"/>
      </c:scatterChart>
      <c:valAx>
        <c:axId val="1112602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Influent TSS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976495"/>
        <c:crosses val="autoZero"/>
        <c:crossBetween val="midCat"/>
      </c:valAx>
      <c:valAx>
        <c:axId val="106797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6024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Filterra!$B$91</c:f>
              <c:strCache>
                <c:ptCount val="1"/>
                <c:pt idx="0">
                  <c:v>op:tp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Filterra!$A$92:$A$112</c:f>
              <c:numCache>
                <c:formatCode>General</c:formatCode>
                <c:ptCount val="21"/>
                <c:pt idx="0">
                  <c:v>60</c:v>
                </c:pt>
                <c:pt idx="1">
                  <c:v>26</c:v>
                </c:pt>
                <c:pt idx="2">
                  <c:v>28</c:v>
                </c:pt>
                <c:pt idx="3">
                  <c:v>29</c:v>
                </c:pt>
                <c:pt idx="4">
                  <c:v>82</c:v>
                </c:pt>
                <c:pt idx="5">
                  <c:v>88</c:v>
                </c:pt>
                <c:pt idx="6">
                  <c:v>46</c:v>
                </c:pt>
                <c:pt idx="7">
                  <c:v>68</c:v>
                </c:pt>
                <c:pt idx="8">
                  <c:v>67</c:v>
                </c:pt>
                <c:pt idx="9">
                  <c:v>44</c:v>
                </c:pt>
                <c:pt idx="10">
                  <c:v>72</c:v>
                </c:pt>
                <c:pt idx="11">
                  <c:v>83</c:v>
                </c:pt>
                <c:pt idx="12">
                  <c:v>59</c:v>
                </c:pt>
                <c:pt idx="13">
                  <c:v>75</c:v>
                </c:pt>
                <c:pt idx="14">
                  <c:v>71</c:v>
                </c:pt>
                <c:pt idx="15">
                  <c:v>90</c:v>
                </c:pt>
                <c:pt idx="16">
                  <c:v>69</c:v>
                </c:pt>
                <c:pt idx="17">
                  <c:v>54</c:v>
                </c:pt>
                <c:pt idx="18">
                  <c:v>95</c:v>
                </c:pt>
                <c:pt idx="19">
                  <c:v>33</c:v>
                </c:pt>
                <c:pt idx="20">
                  <c:v>23</c:v>
                </c:pt>
              </c:numCache>
            </c:numRef>
          </c:xVal>
          <c:yVal>
            <c:numRef>
              <c:f>Filterra!$B$92:$B$112</c:f>
              <c:numCache>
                <c:formatCode>0.000</c:formatCode>
                <c:ptCount val="21"/>
                <c:pt idx="0">
                  <c:v>0.25</c:v>
                </c:pt>
                <c:pt idx="1">
                  <c:v>0.19999999999999998</c:v>
                </c:pt>
                <c:pt idx="2">
                  <c:v>0.25</c:v>
                </c:pt>
                <c:pt idx="3">
                  <c:v>0.33333333333333337</c:v>
                </c:pt>
                <c:pt idx="4">
                  <c:v>3.0303030303030304E-2</c:v>
                </c:pt>
                <c:pt idx="5">
                  <c:v>5.8823529411764705E-2</c:v>
                </c:pt>
                <c:pt idx="6">
                  <c:v>9.0909090909090912E-2</c:v>
                </c:pt>
                <c:pt idx="7">
                  <c:v>7.6923076923076927E-2</c:v>
                </c:pt>
                <c:pt idx="8">
                  <c:v>0.11111111111111112</c:v>
                </c:pt>
                <c:pt idx="9">
                  <c:v>0.25</c:v>
                </c:pt>
                <c:pt idx="10">
                  <c:v>0.11111111111111112</c:v>
                </c:pt>
                <c:pt idx="11">
                  <c:v>6.6666666666666666E-2</c:v>
                </c:pt>
                <c:pt idx="12">
                  <c:v>0.16666666666666669</c:v>
                </c:pt>
                <c:pt idx="13">
                  <c:v>7.6923076923076927E-2</c:v>
                </c:pt>
                <c:pt idx="14">
                  <c:v>5.5555555555555559E-2</c:v>
                </c:pt>
                <c:pt idx="15">
                  <c:v>1.9230769230769232E-2</c:v>
                </c:pt>
                <c:pt idx="16">
                  <c:v>0</c:v>
                </c:pt>
                <c:pt idx="17">
                  <c:v>0.14285714285714285</c:v>
                </c:pt>
                <c:pt idx="18">
                  <c:v>4.1666666666666671E-2</c:v>
                </c:pt>
                <c:pt idx="19">
                  <c:v>0</c:v>
                </c:pt>
                <c:pt idx="20">
                  <c:v>0.33333333333333337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A6-48E3-AF20-12D635C7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312367"/>
        <c:axId val="1077256687"/>
      </c:scatterChart>
      <c:valAx>
        <c:axId val="106431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TP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256687"/>
        <c:crosses val="autoZero"/>
        <c:crossBetween val="midCat"/>
      </c:valAx>
      <c:valAx>
        <c:axId val="1077256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OP:TP</a:t>
                </a:r>
                <a:r>
                  <a:rPr lang="en-US" sz="1600" baseline="0"/>
                  <a:t> ratio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312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Filterra!$B$114</c:f>
              <c:strCache>
                <c:ptCount val="1"/>
                <c:pt idx="0">
                  <c:v>dp:tp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Filterra!$A$115:$A$135</c:f>
              <c:numCache>
                <c:formatCode>General</c:formatCode>
                <c:ptCount val="21"/>
                <c:pt idx="0">
                  <c:v>60</c:v>
                </c:pt>
                <c:pt idx="1">
                  <c:v>26</c:v>
                </c:pt>
                <c:pt idx="2">
                  <c:v>28</c:v>
                </c:pt>
                <c:pt idx="3">
                  <c:v>29</c:v>
                </c:pt>
                <c:pt idx="4">
                  <c:v>82</c:v>
                </c:pt>
                <c:pt idx="5">
                  <c:v>88</c:v>
                </c:pt>
                <c:pt idx="6">
                  <c:v>46</c:v>
                </c:pt>
                <c:pt idx="7">
                  <c:v>68</c:v>
                </c:pt>
                <c:pt idx="8">
                  <c:v>67</c:v>
                </c:pt>
                <c:pt idx="9">
                  <c:v>44</c:v>
                </c:pt>
                <c:pt idx="10">
                  <c:v>72</c:v>
                </c:pt>
                <c:pt idx="11">
                  <c:v>83</c:v>
                </c:pt>
                <c:pt idx="12">
                  <c:v>59</c:v>
                </c:pt>
                <c:pt idx="13">
                  <c:v>75</c:v>
                </c:pt>
                <c:pt idx="14">
                  <c:v>71</c:v>
                </c:pt>
                <c:pt idx="15">
                  <c:v>90</c:v>
                </c:pt>
                <c:pt idx="16">
                  <c:v>69</c:v>
                </c:pt>
                <c:pt idx="17">
                  <c:v>54</c:v>
                </c:pt>
                <c:pt idx="18">
                  <c:v>95</c:v>
                </c:pt>
                <c:pt idx="19">
                  <c:v>33</c:v>
                </c:pt>
                <c:pt idx="20">
                  <c:v>23</c:v>
                </c:pt>
              </c:numCache>
            </c:numRef>
          </c:xVal>
          <c:yVal>
            <c:numRef>
              <c:f>Filterra!$B$115:$B$135</c:f>
              <c:numCache>
                <c:formatCode>0.000</c:formatCode>
                <c:ptCount val="21"/>
                <c:pt idx="0">
                  <c:v>0.34246575342465752</c:v>
                </c:pt>
                <c:pt idx="1">
                  <c:v>0.27397260273972601</c:v>
                </c:pt>
                <c:pt idx="2">
                  <c:v>0.34246575342465752</c:v>
                </c:pt>
                <c:pt idx="3">
                  <c:v>0.45662100456621013</c:v>
                </c:pt>
                <c:pt idx="4">
                  <c:v>4.1511000415110008E-2</c:v>
                </c:pt>
                <c:pt idx="5">
                  <c:v>8.0580177276390011E-2</c:v>
                </c:pt>
                <c:pt idx="6">
                  <c:v>0.12453300124533002</c:v>
                </c:pt>
                <c:pt idx="7">
                  <c:v>0.10537407797681771</c:v>
                </c:pt>
                <c:pt idx="8">
                  <c:v>0.15220700152207003</c:v>
                </c:pt>
                <c:pt idx="9">
                  <c:v>0.34246575342465752</c:v>
                </c:pt>
                <c:pt idx="10">
                  <c:v>0.15220700152207003</c:v>
                </c:pt>
                <c:pt idx="11">
                  <c:v>9.1324200913242004E-2</c:v>
                </c:pt>
                <c:pt idx="12">
                  <c:v>0.22831050228310507</c:v>
                </c:pt>
                <c:pt idx="13">
                  <c:v>0.10537407797681771</c:v>
                </c:pt>
                <c:pt idx="14">
                  <c:v>7.6103500761035017E-2</c:v>
                </c:pt>
                <c:pt idx="15">
                  <c:v>2.6343519494204427E-2</c:v>
                </c:pt>
                <c:pt idx="16">
                  <c:v>0</c:v>
                </c:pt>
                <c:pt idx="17">
                  <c:v>0.19569471624266144</c:v>
                </c:pt>
                <c:pt idx="18">
                  <c:v>5.7077625570776266E-2</c:v>
                </c:pt>
                <c:pt idx="19">
                  <c:v>0</c:v>
                </c:pt>
                <c:pt idx="20">
                  <c:v>0.45662100456621013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07-4D1A-A630-E2ACCB410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2758927"/>
        <c:axId val="1450879423"/>
      </c:scatterChart>
      <c:valAx>
        <c:axId val="1542758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TP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0879423"/>
        <c:crosses val="autoZero"/>
        <c:crossBetween val="midCat"/>
        <c:majorUnit val="20"/>
        <c:minorUnit val="5"/>
      </c:valAx>
      <c:valAx>
        <c:axId val="1450879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DP:TP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2758927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'Up-flo'!$B$44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'Up-flo'!$A$45:$A$68</c:f>
              <c:numCache>
                <c:formatCode>General</c:formatCode>
                <c:ptCount val="24"/>
                <c:pt idx="0">
                  <c:v>0.46</c:v>
                </c:pt>
                <c:pt idx="1">
                  <c:v>0.154</c:v>
                </c:pt>
                <c:pt idx="2">
                  <c:v>0.105</c:v>
                </c:pt>
                <c:pt idx="3">
                  <c:v>5.1999999999999998E-2</c:v>
                </c:pt>
                <c:pt idx="4">
                  <c:v>0.36</c:v>
                </c:pt>
                <c:pt idx="5">
                  <c:v>0.54</c:v>
                </c:pt>
                <c:pt idx="6">
                  <c:v>0.20399999999999999</c:v>
                </c:pt>
                <c:pt idx="7">
                  <c:v>0.186</c:v>
                </c:pt>
                <c:pt idx="8">
                  <c:v>4.3999999999999997E-2</c:v>
                </c:pt>
                <c:pt idx="9">
                  <c:v>8.2000000000000003E-2</c:v>
                </c:pt>
                <c:pt idx="10">
                  <c:v>7.0000000000000007E-2</c:v>
                </c:pt>
                <c:pt idx="11">
                  <c:v>0.14799999999999999</c:v>
                </c:pt>
                <c:pt idx="12">
                  <c:v>8.2000000000000003E-2</c:v>
                </c:pt>
                <c:pt idx="13">
                  <c:v>0.14199999999999999</c:v>
                </c:pt>
                <c:pt idx="14">
                  <c:v>0.122</c:v>
                </c:pt>
                <c:pt idx="15">
                  <c:v>0.03</c:v>
                </c:pt>
                <c:pt idx="16">
                  <c:v>3.7999999999999999E-2</c:v>
                </c:pt>
                <c:pt idx="17">
                  <c:v>3.2000000000000001E-2</c:v>
                </c:pt>
                <c:pt idx="18">
                  <c:v>8.4000000000000005E-2</c:v>
                </c:pt>
                <c:pt idx="19">
                  <c:v>9.6000000000000002E-2</c:v>
                </c:pt>
                <c:pt idx="20">
                  <c:v>0.112</c:v>
                </c:pt>
                <c:pt idx="21">
                  <c:v>0.13800000000000001</c:v>
                </c:pt>
                <c:pt idx="22">
                  <c:v>0.14000000000000001</c:v>
                </c:pt>
                <c:pt idx="23">
                  <c:v>0.14000000000000001</c:v>
                </c:pt>
              </c:numCache>
            </c:numRef>
          </c:xVal>
          <c:yVal>
            <c:numRef>
              <c:f>'Up-flo'!$B$45:$B$68</c:f>
              <c:numCache>
                <c:formatCode>General</c:formatCode>
                <c:ptCount val="24"/>
                <c:pt idx="0">
                  <c:v>8.6956521739130501</c:v>
                </c:pt>
                <c:pt idx="1">
                  <c:v>85.714285714285722</c:v>
                </c:pt>
                <c:pt idx="2">
                  <c:v>56.19047619047619</c:v>
                </c:pt>
                <c:pt idx="3">
                  <c:v>23.076923076923073</c:v>
                </c:pt>
                <c:pt idx="4">
                  <c:v>72.222222222222229</c:v>
                </c:pt>
                <c:pt idx="5">
                  <c:v>-25.925925925925924</c:v>
                </c:pt>
                <c:pt idx="6">
                  <c:v>66.666666666666657</c:v>
                </c:pt>
                <c:pt idx="7">
                  <c:v>65.591397849462368</c:v>
                </c:pt>
                <c:pt idx="8">
                  <c:v>40.909090909090907</c:v>
                </c:pt>
                <c:pt idx="9">
                  <c:v>53.658536585365859</c:v>
                </c:pt>
                <c:pt idx="10">
                  <c:v>40</c:v>
                </c:pt>
                <c:pt idx="11">
                  <c:v>35.13513513513513</c:v>
                </c:pt>
                <c:pt idx="12">
                  <c:v>-9.7560975609756024</c:v>
                </c:pt>
                <c:pt idx="13">
                  <c:v>50.704225352112665</c:v>
                </c:pt>
                <c:pt idx="14">
                  <c:v>60.655737704918032</c:v>
                </c:pt>
                <c:pt idx="15">
                  <c:v>-60.000000000000007</c:v>
                </c:pt>
                <c:pt idx="16">
                  <c:v>10.526315789473676</c:v>
                </c:pt>
                <c:pt idx="17">
                  <c:v>-50</c:v>
                </c:pt>
                <c:pt idx="18">
                  <c:v>45.238095238095241</c:v>
                </c:pt>
                <c:pt idx="19">
                  <c:v>10.416666666666675</c:v>
                </c:pt>
                <c:pt idx="20">
                  <c:v>50</c:v>
                </c:pt>
                <c:pt idx="21">
                  <c:v>57.971014492753625</c:v>
                </c:pt>
                <c:pt idx="22">
                  <c:v>54.285714285714292</c:v>
                </c:pt>
                <c:pt idx="23">
                  <c:v>28.571428571428577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74-4B25-A6FB-2F2781A35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760336"/>
        <c:axId val="1211742864"/>
      </c:scatterChart>
      <c:valAx>
        <c:axId val="121176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Inflow TP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742864"/>
        <c:crosses val="autoZero"/>
        <c:crossBetween val="midCat"/>
      </c:valAx>
      <c:valAx>
        <c:axId val="121174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TP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760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'Up-flo'!$B$71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'Up-flo'!$A$72:$A$95</c:f>
              <c:numCache>
                <c:formatCode>General</c:formatCode>
                <c:ptCount val="24"/>
                <c:pt idx="0">
                  <c:v>8</c:v>
                </c:pt>
                <c:pt idx="1">
                  <c:v>35</c:v>
                </c:pt>
                <c:pt idx="2">
                  <c:v>27</c:v>
                </c:pt>
                <c:pt idx="3">
                  <c:v>6</c:v>
                </c:pt>
                <c:pt idx="4">
                  <c:v>98</c:v>
                </c:pt>
                <c:pt idx="5">
                  <c:v>55</c:v>
                </c:pt>
                <c:pt idx="6">
                  <c:v>87.3</c:v>
                </c:pt>
                <c:pt idx="7">
                  <c:v>40</c:v>
                </c:pt>
                <c:pt idx="8">
                  <c:v>17</c:v>
                </c:pt>
                <c:pt idx="9">
                  <c:v>21</c:v>
                </c:pt>
                <c:pt idx="10">
                  <c:v>28</c:v>
                </c:pt>
                <c:pt idx="11">
                  <c:v>74</c:v>
                </c:pt>
                <c:pt idx="12">
                  <c:v>44.6</c:v>
                </c:pt>
                <c:pt idx="13">
                  <c:v>20</c:v>
                </c:pt>
                <c:pt idx="14">
                  <c:v>30</c:v>
                </c:pt>
                <c:pt idx="15">
                  <c:v>13.5</c:v>
                </c:pt>
                <c:pt idx="16">
                  <c:v>23</c:v>
                </c:pt>
                <c:pt idx="17">
                  <c:v>24</c:v>
                </c:pt>
                <c:pt idx="18">
                  <c:v>27.5</c:v>
                </c:pt>
                <c:pt idx="19">
                  <c:v>28</c:v>
                </c:pt>
                <c:pt idx="20">
                  <c:v>46</c:v>
                </c:pt>
                <c:pt idx="21">
                  <c:v>60</c:v>
                </c:pt>
                <c:pt idx="22">
                  <c:v>58</c:v>
                </c:pt>
                <c:pt idx="23">
                  <c:v>74.5</c:v>
                </c:pt>
              </c:numCache>
            </c:numRef>
          </c:xVal>
          <c:yVal>
            <c:numRef>
              <c:f>'Up-flo'!$B$72:$B$95</c:f>
              <c:numCache>
                <c:formatCode>General</c:formatCode>
                <c:ptCount val="24"/>
                <c:pt idx="0">
                  <c:v>75</c:v>
                </c:pt>
                <c:pt idx="1">
                  <c:v>91.428571428571431</c:v>
                </c:pt>
                <c:pt idx="2">
                  <c:v>92.592592592592595</c:v>
                </c:pt>
                <c:pt idx="3">
                  <c:v>66.666666666666657</c:v>
                </c:pt>
                <c:pt idx="4">
                  <c:v>94.897959183673478</c:v>
                </c:pt>
                <c:pt idx="5">
                  <c:v>92.72727272727272</c:v>
                </c:pt>
                <c:pt idx="6">
                  <c:v>82.130584192439869</c:v>
                </c:pt>
                <c:pt idx="7">
                  <c:v>77.5</c:v>
                </c:pt>
                <c:pt idx="8">
                  <c:v>88.235294117647058</c:v>
                </c:pt>
                <c:pt idx="9">
                  <c:v>66.666666666666657</c:v>
                </c:pt>
                <c:pt idx="10">
                  <c:v>50</c:v>
                </c:pt>
                <c:pt idx="11">
                  <c:v>62.162162162162161</c:v>
                </c:pt>
                <c:pt idx="12">
                  <c:v>40.358744394618832</c:v>
                </c:pt>
                <c:pt idx="13">
                  <c:v>75</c:v>
                </c:pt>
                <c:pt idx="14">
                  <c:v>86.666666666666671</c:v>
                </c:pt>
                <c:pt idx="15">
                  <c:v>40.74074074074074</c:v>
                </c:pt>
                <c:pt idx="16">
                  <c:v>23.913043478260871</c:v>
                </c:pt>
                <c:pt idx="17">
                  <c:v>18.75</c:v>
                </c:pt>
                <c:pt idx="18">
                  <c:v>41.818181818181813</c:v>
                </c:pt>
                <c:pt idx="19">
                  <c:v>42.142857142857146</c:v>
                </c:pt>
                <c:pt idx="20">
                  <c:v>88.043478260869563</c:v>
                </c:pt>
                <c:pt idx="21">
                  <c:v>80</c:v>
                </c:pt>
                <c:pt idx="22">
                  <c:v>80.172413793103445</c:v>
                </c:pt>
                <c:pt idx="23">
                  <c:v>65.100671140939596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AA-4F2D-92D2-AF8EBB859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637424"/>
        <c:axId val="1102638256"/>
      </c:scatterChart>
      <c:valAx>
        <c:axId val="110263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Inflow TSS (mg/L)</a:t>
                </a:r>
              </a:p>
            </c:rich>
          </c:tx>
          <c:layout>
            <c:manualLayout>
              <c:xMode val="edge"/>
              <c:yMode val="edge"/>
              <c:x val="0.49380648390818155"/>
              <c:y val="0.926301054473454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38256"/>
        <c:crosses val="autoZero"/>
        <c:crossBetween val="midCat"/>
      </c:valAx>
      <c:valAx>
        <c:axId val="110263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TSS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63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Phosphosorb!$B$37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Phosphosorb!$A$38:$A$54</c:f>
              <c:numCache>
                <c:formatCode>General</c:formatCode>
                <c:ptCount val="17"/>
                <c:pt idx="0">
                  <c:v>0.22</c:v>
                </c:pt>
                <c:pt idx="1">
                  <c:v>0.31</c:v>
                </c:pt>
                <c:pt idx="2">
                  <c:v>0.42</c:v>
                </c:pt>
                <c:pt idx="3">
                  <c:v>0.15</c:v>
                </c:pt>
                <c:pt idx="4">
                  <c:v>0.17</c:v>
                </c:pt>
                <c:pt idx="5">
                  <c:v>0.2</c:v>
                </c:pt>
                <c:pt idx="6">
                  <c:v>0.21</c:v>
                </c:pt>
                <c:pt idx="7">
                  <c:v>0.17</c:v>
                </c:pt>
                <c:pt idx="8">
                  <c:v>7.0000000000000007E-2</c:v>
                </c:pt>
                <c:pt idx="9">
                  <c:v>0.17</c:v>
                </c:pt>
                <c:pt idx="10">
                  <c:v>0.28000000000000003</c:v>
                </c:pt>
                <c:pt idx="11">
                  <c:v>0.56000000000000005</c:v>
                </c:pt>
                <c:pt idx="12">
                  <c:v>0.57999999999999996</c:v>
                </c:pt>
                <c:pt idx="13">
                  <c:v>0.32</c:v>
                </c:pt>
                <c:pt idx="14">
                  <c:v>0.42</c:v>
                </c:pt>
                <c:pt idx="15">
                  <c:v>0.65</c:v>
                </c:pt>
                <c:pt idx="16">
                  <c:v>0.69</c:v>
                </c:pt>
              </c:numCache>
            </c:numRef>
          </c:xVal>
          <c:yVal>
            <c:numRef>
              <c:f>Phosphosorb!$B$38:$B$54</c:f>
              <c:numCache>
                <c:formatCode>General</c:formatCode>
                <c:ptCount val="17"/>
                <c:pt idx="0">
                  <c:v>72.727272727272734</c:v>
                </c:pt>
                <c:pt idx="1">
                  <c:v>77.41935483870968</c:v>
                </c:pt>
                <c:pt idx="2">
                  <c:v>83.333333333333329</c:v>
                </c:pt>
                <c:pt idx="3">
                  <c:v>73.333333333333329</c:v>
                </c:pt>
                <c:pt idx="4">
                  <c:v>58.82352941176471</c:v>
                </c:pt>
                <c:pt idx="5">
                  <c:v>80</c:v>
                </c:pt>
                <c:pt idx="6">
                  <c:v>80.952380952380949</c:v>
                </c:pt>
                <c:pt idx="7">
                  <c:v>17.647058823529409</c:v>
                </c:pt>
                <c:pt idx="8">
                  <c:v>85.714285714285708</c:v>
                </c:pt>
                <c:pt idx="9">
                  <c:v>94.117647058823522</c:v>
                </c:pt>
                <c:pt idx="10">
                  <c:v>89.285714285714278</c:v>
                </c:pt>
                <c:pt idx="11">
                  <c:v>91.071428571428569</c:v>
                </c:pt>
                <c:pt idx="12">
                  <c:v>91.379310344827587</c:v>
                </c:pt>
                <c:pt idx="13">
                  <c:v>84.375</c:v>
                </c:pt>
                <c:pt idx="14">
                  <c:v>69.047619047619051</c:v>
                </c:pt>
                <c:pt idx="15">
                  <c:v>81.538461538461533</c:v>
                </c:pt>
                <c:pt idx="16">
                  <c:v>85.507246376811594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84-482A-A764-F2FEA8840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378688"/>
        <c:axId val="930376608"/>
      </c:scatterChart>
      <c:valAx>
        <c:axId val="9303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Inflow TP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376608"/>
        <c:crosses val="autoZero"/>
        <c:crossBetween val="midCat"/>
      </c:valAx>
      <c:valAx>
        <c:axId val="93037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378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Phosphosorb!$B$59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Phosphosorb!$A$60:$A$76</c:f>
              <c:numCache>
                <c:formatCode>General</c:formatCode>
                <c:ptCount val="17"/>
                <c:pt idx="0">
                  <c:v>539</c:v>
                </c:pt>
                <c:pt idx="1">
                  <c:v>387</c:v>
                </c:pt>
                <c:pt idx="2">
                  <c:v>512</c:v>
                </c:pt>
                <c:pt idx="3">
                  <c:v>150</c:v>
                </c:pt>
                <c:pt idx="4">
                  <c:v>510</c:v>
                </c:pt>
                <c:pt idx="5">
                  <c:v>780</c:v>
                </c:pt>
                <c:pt idx="6">
                  <c:v>580</c:v>
                </c:pt>
                <c:pt idx="7">
                  <c:v>570</c:v>
                </c:pt>
                <c:pt idx="8">
                  <c:v>40</c:v>
                </c:pt>
                <c:pt idx="9">
                  <c:v>230</c:v>
                </c:pt>
                <c:pt idx="10">
                  <c:v>94</c:v>
                </c:pt>
                <c:pt idx="11">
                  <c:v>389</c:v>
                </c:pt>
                <c:pt idx="12">
                  <c:v>308</c:v>
                </c:pt>
                <c:pt idx="13">
                  <c:v>170</c:v>
                </c:pt>
                <c:pt idx="14">
                  <c:v>280</c:v>
                </c:pt>
                <c:pt idx="15">
                  <c:v>529</c:v>
                </c:pt>
                <c:pt idx="16">
                  <c:v>397</c:v>
                </c:pt>
              </c:numCache>
            </c:numRef>
          </c:xVal>
          <c:yVal>
            <c:numRef>
              <c:f>Phosphosorb!$B$60:$B$76</c:f>
              <c:numCache>
                <c:formatCode>General</c:formatCode>
                <c:ptCount val="17"/>
                <c:pt idx="0">
                  <c:v>94.063079777365488</c:v>
                </c:pt>
                <c:pt idx="1">
                  <c:v>87.596899224806208</c:v>
                </c:pt>
                <c:pt idx="2">
                  <c:v>91.6015625</c:v>
                </c:pt>
                <c:pt idx="3">
                  <c:v>88</c:v>
                </c:pt>
                <c:pt idx="4">
                  <c:v>91.568627450980387</c:v>
                </c:pt>
                <c:pt idx="5">
                  <c:v>97.948717948717942</c:v>
                </c:pt>
                <c:pt idx="6">
                  <c:v>94.482758620689651</c:v>
                </c:pt>
                <c:pt idx="7">
                  <c:v>78.94736842105263</c:v>
                </c:pt>
                <c:pt idx="8">
                  <c:v>75</c:v>
                </c:pt>
                <c:pt idx="9">
                  <c:v>92.608695652173907</c:v>
                </c:pt>
                <c:pt idx="10">
                  <c:v>93.61702127659575</c:v>
                </c:pt>
                <c:pt idx="11">
                  <c:v>93.830334190231355</c:v>
                </c:pt>
                <c:pt idx="12">
                  <c:v>93.181818181818173</c:v>
                </c:pt>
                <c:pt idx="13">
                  <c:v>90</c:v>
                </c:pt>
                <c:pt idx="14">
                  <c:v>66.071428571428569</c:v>
                </c:pt>
                <c:pt idx="15">
                  <c:v>86.200378071833654</c:v>
                </c:pt>
                <c:pt idx="16">
                  <c:v>83.123425692695221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F4-4323-87BB-59D18B5C8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115152"/>
        <c:axId val="1186120144"/>
      </c:scatterChart>
      <c:valAx>
        <c:axId val="1186115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Inflow TSS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120144"/>
        <c:crosses val="autoZero"/>
        <c:crossBetween val="midCat"/>
      </c:valAx>
      <c:valAx>
        <c:axId val="118612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115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'Modular wetland'!$B$56</c:f>
              <c:strCache>
                <c:ptCount val="1"/>
                <c:pt idx="0">
                  <c:v>Removal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'Modular wetland'!$A$57:$A$79</c:f>
              <c:numCache>
                <c:formatCode>General</c:formatCode>
                <c:ptCount val="23"/>
                <c:pt idx="0">
                  <c:v>9.1999999999999998E-2</c:v>
                </c:pt>
                <c:pt idx="1">
                  <c:v>0.14000000000000001</c:v>
                </c:pt>
                <c:pt idx="2">
                  <c:v>8.6999999999999994E-2</c:v>
                </c:pt>
                <c:pt idx="3">
                  <c:v>0.15</c:v>
                </c:pt>
                <c:pt idx="4">
                  <c:v>0.09</c:v>
                </c:pt>
                <c:pt idx="5">
                  <c:v>0.18</c:v>
                </c:pt>
                <c:pt idx="6">
                  <c:v>0.18</c:v>
                </c:pt>
                <c:pt idx="7">
                  <c:v>9.8000000000000004E-2</c:v>
                </c:pt>
                <c:pt idx="8">
                  <c:v>6.6000000000000003E-2</c:v>
                </c:pt>
                <c:pt idx="9">
                  <c:v>0.13</c:v>
                </c:pt>
                <c:pt idx="10">
                  <c:v>0.1</c:v>
                </c:pt>
                <c:pt idx="11">
                  <c:v>9.2999999999999999E-2</c:v>
                </c:pt>
                <c:pt idx="12">
                  <c:v>2.7E-2</c:v>
                </c:pt>
                <c:pt idx="13">
                  <c:v>7.4999999999999997E-2</c:v>
                </c:pt>
                <c:pt idx="14">
                  <c:v>0.25700000000000001</c:v>
                </c:pt>
                <c:pt idx="15">
                  <c:v>7.2999999999999995E-2</c:v>
                </c:pt>
                <c:pt idx="16">
                  <c:v>0.10299999999999999</c:v>
                </c:pt>
                <c:pt idx="17">
                  <c:v>9.8000000000000004E-2</c:v>
                </c:pt>
                <c:pt idx="18">
                  <c:v>0.56000000000000005</c:v>
                </c:pt>
                <c:pt idx="19">
                  <c:v>0.39800000000000002</c:v>
                </c:pt>
                <c:pt idx="20">
                  <c:v>0.16500000000000001</c:v>
                </c:pt>
                <c:pt idx="21">
                  <c:v>0.114</c:v>
                </c:pt>
                <c:pt idx="22">
                  <c:v>0.21199999999999999</c:v>
                </c:pt>
              </c:numCache>
            </c:numRef>
          </c:xVal>
          <c:yVal>
            <c:numRef>
              <c:f>'Modular wetland'!$B$57:$B$79</c:f>
              <c:numCache>
                <c:formatCode>0.00</c:formatCode>
                <c:ptCount val="23"/>
                <c:pt idx="0">
                  <c:v>71.739130434782624</c:v>
                </c:pt>
                <c:pt idx="1">
                  <c:v>85.714285714285708</c:v>
                </c:pt>
                <c:pt idx="2">
                  <c:v>-14.942528735632198</c:v>
                </c:pt>
                <c:pt idx="3">
                  <c:v>58.666666666666664</c:v>
                </c:pt>
                <c:pt idx="4">
                  <c:v>57.777777777777771</c:v>
                </c:pt>
                <c:pt idx="5">
                  <c:v>65.555555555555557</c:v>
                </c:pt>
                <c:pt idx="6">
                  <c:v>56.111111111111114</c:v>
                </c:pt>
                <c:pt idx="7">
                  <c:v>89.795918367346957</c:v>
                </c:pt>
                <c:pt idx="8">
                  <c:v>40.909090909090914</c:v>
                </c:pt>
                <c:pt idx="9">
                  <c:v>68.461538461538453</c:v>
                </c:pt>
                <c:pt idx="10">
                  <c:v>61</c:v>
                </c:pt>
                <c:pt idx="11">
                  <c:v>61.29032258064516</c:v>
                </c:pt>
                <c:pt idx="12">
                  <c:v>62.962962962962962</c:v>
                </c:pt>
                <c:pt idx="13">
                  <c:v>69.333333333333343</c:v>
                </c:pt>
                <c:pt idx="14">
                  <c:v>78.988326848249031</c:v>
                </c:pt>
                <c:pt idx="15">
                  <c:v>65.753424657534239</c:v>
                </c:pt>
                <c:pt idx="16">
                  <c:v>19.417475728155331</c:v>
                </c:pt>
                <c:pt idx="17">
                  <c:v>60.204081632653065</c:v>
                </c:pt>
                <c:pt idx="18">
                  <c:v>53.571428571428569</c:v>
                </c:pt>
                <c:pt idx="19">
                  <c:v>67.336683417085425</c:v>
                </c:pt>
                <c:pt idx="20">
                  <c:v>75.151515151515142</c:v>
                </c:pt>
                <c:pt idx="21">
                  <c:v>55.263157894736835</c:v>
                </c:pt>
                <c:pt idx="22">
                  <c:v>52.830188679245282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D2-4720-A13A-9F7ECB9E3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353904"/>
        <c:axId val="1335355152"/>
      </c:scatterChart>
      <c:valAx>
        <c:axId val="133535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Inflow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355152"/>
        <c:crosses val="autoZero"/>
        <c:crossBetween val="midCat"/>
      </c:valAx>
      <c:valAx>
        <c:axId val="133535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353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40</xdr:row>
      <xdr:rowOff>0</xdr:rowOff>
    </xdr:from>
    <xdr:to>
      <xdr:col>15</xdr:col>
      <xdr:colOff>219075</xdr:colOff>
      <xdr:row>62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F6B3F3-DF5F-4A4A-BB7B-22C2E5F22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657224</xdr:colOff>
      <xdr:row>65</xdr:row>
      <xdr:rowOff>31750</xdr:rowOff>
    </xdr:from>
    <xdr:to>
      <xdr:col>15</xdr:col>
      <xdr:colOff>266699</xdr:colOff>
      <xdr:row>87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50295E-55B8-4F87-9E22-B1E650B50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174624</xdr:colOff>
      <xdr:row>89</xdr:row>
      <xdr:rowOff>127000</xdr:rowOff>
    </xdr:from>
    <xdr:to>
      <xdr:col>15</xdr:col>
      <xdr:colOff>63499</xdr:colOff>
      <xdr:row>111</xdr:row>
      <xdr:rowOff>158750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0B6991-0567-4622-AEBA-29CEB7F996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117474</xdr:colOff>
      <xdr:row>113</xdr:row>
      <xdr:rowOff>82550</xdr:rowOff>
    </xdr:from>
    <xdr:to>
      <xdr:col>16</xdr:col>
      <xdr:colOff>146049</xdr:colOff>
      <xdr:row>134</xdr:row>
      <xdr:rowOff>6350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F97D8C-1A8C-4938-AB5E-77A67E5C51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152400</xdr:colOff>
      <xdr:row>91</xdr:row>
      <xdr:rowOff>107950</xdr:rowOff>
    </xdr:from>
    <xdr:to>
      <xdr:col>11</xdr:col>
      <xdr:colOff>196850</xdr:colOff>
      <xdr:row>107</xdr:row>
      <xdr:rowOff>120650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7DF813EA-FE8D-4594-A32D-469E1DCB6136}"/>
            </a:ext>
          </a:extLst>
        </xdr:cNvPr>
        <xdr:cNvCxnSpPr/>
      </xdr:nvCxnSpPr>
      <xdr:spPr>
        <a:xfrm flipV="1">
          <a:off x="7124700" y="17748250"/>
          <a:ext cx="44450" cy="29591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44450</xdr:colOff>
      <xdr:row>50</xdr:row>
      <xdr:rowOff>63500</xdr:rowOff>
    </xdr:from>
    <xdr:to>
      <xdr:col>15</xdr:col>
      <xdr:colOff>25400</xdr:colOff>
      <xdr:row>50</xdr:row>
      <xdr:rowOff>69850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AF617E8A-5263-445A-A2DB-7A4F372A6222}"/>
            </a:ext>
          </a:extLst>
        </xdr:cNvPr>
        <xdr:cNvCxnSpPr/>
      </xdr:nvCxnSpPr>
      <xdr:spPr>
        <a:xfrm>
          <a:off x="3397250" y="10153650"/>
          <a:ext cx="5689600" cy="6350"/>
        </a:xfrm>
        <a:prstGeom prst="line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50800</xdr:colOff>
      <xdr:row>49</xdr:row>
      <xdr:rowOff>12700</xdr:rowOff>
    </xdr:from>
    <xdr:to>
      <xdr:col>15</xdr:col>
      <xdr:colOff>31750</xdr:colOff>
      <xdr:row>49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4990D3C2-9A01-4064-8C6D-62D0F8064E5C}"/>
            </a:ext>
          </a:extLst>
        </xdr:cNvPr>
        <xdr:cNvCxnSpPr/>
      </xdr:nvCxnSpPr>
      <xdr:spPr>
        <a:xfrm>
          <a:off x="3403600" y="9918700"/>
          <a:ext cx="5689600" cy="6350"/>
        </a:xfrm>
        <a:prstGeom prst="line">
          <a:avLst/>
        </a:prstGeom>
        <a:ln w="25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44450</xdr:colOff>
      <xdr:row>48</xdr:row>
      <xdr:rowOff>6350</xdr:rowOff>
    </xdr:from>
    <xdr:to>
      <xdr:col>15</xdr:col>
      <xdr:colOff>25400</xdr:colOff>
      <xdr:row>48</xdr:row>
      <xdr:rowOff>12700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8903495B-2FEA-4D89-91B9-737C0778B4CE}"/>
            </a:ext>
          </a:extLst>
        </xdr:cNvPr>
        <xdr:cNvCxnSpPr/>
      </xdr:nvCxnSpPr>
      <xdr:spPr>
        <a:xfrm>
          <a:off x="3397250" y="9728200"/>
          <a:ext cx="5689600" cy="63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0.20989</cdr:x>
      <cdr:y>0.04209</cdr:y>
    </cdr:from>
    <cdr:to>
      <cdr:x>0.21062</cdr:x>
      <cdr:y>0.82583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45094E47-6691-4BDB-BECF-974551DFC02E}"/>
            </a:ext>
          </a:extLst>
        </cdr:cNvPr>
        <cdr:cNvCxnSpPr/>
      </cdr:nvCxnSpPr>
      <cdr:spPr>
        <a:xfrm xmlns:a="http://schemas.openxmlformats.org/drawingml/2006/main" flipV="1">
          <a:off x="1806576" y="184151"/>
          <a:ext cx="6334" cy="342899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574674</xdr:colOff>
      <xdr:row>42</xdr:row>
      <xdr:rowOff>177800</xdr:rowOff>
    </xdr:from>
    <xdr:to>
      <xdr:col>16</xdr:col>
      <xdr:colOff>317499</xdr:colOff>
      <xdr:row>65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420E79-EB2D-4D07-819E-E4C8505D3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63500</xdr:colOff>
      <xdr:row>43</xdr:row>
      <xdr:rowOff>146050</xdr:rowOff>
    </xdr:from>
    <xdr:to>
      <xdr:col>12</xdr:col>
      <xdr:colOff>69850</xdr:colOff>
      <xdr:row>63</xdr:row>
      <xdr:rowOff>158750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C4ADEB1-4AA4-4DF7-B208-412C16E8906D}"/>
            </a:ext>
          </a:extLst>
        </xdr:cNvPr>
        <xdr:cNvCxnSpPr/>
      </xdr:nvCxnSpPr>
      <xdr:spPr>
        <a:xfrm flipH="1">
          <a:off x="7924800" y="8801100"/>
          <a:ext cx="6350" cy="38798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142874</xdr:colOff>
      <xdr:row>70</xdr:row>
      <xdr:rowOff>19050</xdr:rowOff>
    </xdr:from>
    <xdr:to>
      <xdr:col>17</xdr:col>
      <xdr:colOff>298449</xdr:colOff>
      <xdr:row>92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06EA9F-30F4-4E76-BA6F-AA77768740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273050</xdr:colOff>
      <xdr:row>70</xdr:row>
      <xdr:rowOff>146050</xdr:rowOff>
    </xdr:from>
    <xdr:to>
      <xdr:col>6</xdr:col>
      <xdr:colOff>279400</xdr:colOff>
      <xdr:row>90</xdr:row>
      <xdr:rowOff>158750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B8A04E5-A640-499D-855E-9F51137C1962}"/>
            </a:ext>
          </a:extLst>
        </xdr:cNvPr>
        <xdr:cNvCxnSpPr/>
      </xdr:nvCxnSpPr>
      <xdr:spPr>
        <a:xfrm flipH="1">
          <a:off x="4476750" y="13957300"/>
          <a:ext cx="6350" cy="38798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0.22593</cdr:x>
      <cdr:y>0.03448</cdr:y>
    </cdr:from>
    <cdr:to>
      <cdr:x>0.2267</cdr:x>
      <cdr:y>0.91236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8B321DB-F61F-408C-9ED3-D3416E648D2F}"/>
            </a:ext>
          </a:extLst>
        </cdr:cNvPr>
        <cdr:cNvCxnSpPr/>
      </cdr:nvCxnSpPr>
      <cdr:spPr>
        <a:xfrm xmlns:a="http://schemas.openxmlformats.org/drawingml/2006/main" flipH="1">
          <a:off x="1870076" y="152400"/>
          <a:ext cx="6350" cy="387985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35</xdr:row>
      <xdr:rowOff>127000</xdr:rowOff>
    </xdr:from>
    <xdr:to>
      <xdr:col>16</xdr:col>
      <xdr:colOff>330199</xdr:colOff>
      <xdr:row>55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1312B60-263F-4F7D-B29C-09D4AB4987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276224</xdr:colOff>
      <xdr:row>57</xdr:row>
      <xdr:rowOff>177800</xdr:rowOff>
    </xdr:from>
    <xdr:to>
      <xdr:col>16</xdr:col>
      <xdr:colOff>241299</xdr:colOff>
      <xdr:row>76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779B4BF-57BC-421F-820E-5D8F1F46EE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55</xdr:row>
      <xdr:rowOff>12700</xdr:rowOff>
    </xdr:from>
    <xdr:to>
      <xdr:col>16</xdr:col>
      <xdr:colOff>393699</xdr:colOff>
      <xdr:row>77</xdr:row>
      <xdr:rowOff>146050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1C81FAA-F428-478B-9403-27427EFF1B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C250-50BE-44E7-85CB-7EDD642AE570}">
  <dimension ref="A1:R135"/>
  <sheetViews>
    <sheetView topLeftCell="A88" workbookViewId="0">
      <selection activeCell="A41" sqref="A41:B63"/>
    </sheetView>
  </sheetViews>
  <sheetFormatPr defaultColWidth="14.90625" defaultRowHeight="14.5" x14ac:dyDescent="0.35"/>
  <cols>
    <col min="1" max="1" width="14.453125" style="3" bestFit="1" customWidth="1"/>
    <col min="2" max="2" width="14.08984375" style="3" bestFit="1" customWidth="1"/>
    <col min="3" max="3" width="11.36328125" style="3" bestFit="1" customWidth="1"/>
    <col min="4" max="4" width="8.08984375" style="3" bestFit="1" customWidth="1"/>
    <col min="5" max="5" width="7.36328125" style="3" bestFit="1" customWidth="1"/>
    <col min="6" max="6" width="6.54296875" style="3" bestFit="1" customWidth="1"/>
    <col min="7" max="7" width="9.7265625" style="3" bestFit="1" customWidth="1"/>
    <col min="8" max="8" width="6.26953125" style="3" bestFit="1" customWidth="1"/>
    <col min="9" max="9" width="7.6328125" style="3" bestFit="1" customWidth="1"/>
    <col min="10" max="10" width="8" style="3" bestFit="1" customWidth="1"/>
    <col min="11" max="11" width="6.26953125" style="3" bestFit="1" customWidth="1"/>
    <col min="12" max="12" width="7.6328125" style="3" bestFit="1" customWidth="1"/>
    <col min="13" max="13" width="8" style="3" bestFit="1" customWidth="1"/>
    <col min="14" max="14" width="6.26953125" style="3" bestFit="1" customWidth="1"/>
    <col min="15" max="16" width="8" style="3" bestFit="1" customWidth="1"/>
    <col min="17" max="17" width="11.1796875" style="3" bestFit="1" customWidth="1"/>
    <col min="18" max="18" width="6.36328125" style="3" bestFit="1" customWidth="1"/>
    <col min="19" max="16384" width="14.90625" style="3"/>
  </cols>
  <sheetData>
    <row r="1" spans="1:18" s="1" customFormat="1" x14ac:dyDescent="0.35">
      <c r="A1" s="8" t="s">
        <v>18</v>
      </c>
      <c r="B1" s="8" t="s">
        <v>19</v>
      </c>
      <c r="D1" s="39" t="s">
        <v>29</v>
      </c>
      <c r="E1" s="40"/>
      <c r="F1" s="9" t="s">
        <v>26</v>
      </c>
    </row>
    <row r="2" spans="1:18" s="1" customFormat="1" x14ac:dyDescent="0.35">
      <c r="A2" s="8" t="s">
        <v>21</v>
      </c>
      <c r="B2" s="8" t="s">
        <v>20</v>
      </c>
      <c r="D2" s="39" t="s">
        <v>27</v>
      </c>
      <c r="E2" s="40"/>
      <c r="F2" s="9">
        <f>0.75*4*6</f>
        <v>18</v>
      </c>
    </row>
    <row r="3" spans="1:18" x14ac:dyDescent="0.35">
      <c r="A3" s="8" t="s">
        <v>22</v>
      </c>
      <c r="B3" s="8" t="s">
        <v>23</v>
      </c>
      <c r="D3" s="39" t="s">
        <v>30</v>
      </c>
      <c r="E3" s="40"/>
      <c r="F3" s="9" t="s">
        <v>28</v>
      </c>
    </row>
    <row r="4" spans="1:18" x14ac:dyDescent="0.35">
      <c r="A4" s="8" t="s">
        <v>24</v>
      </c>
      <c r="B4" s="8" t="s">
        <v>25</v>
      </c>
      <c r="D4" s="39"/>
      <c r="E4" s="40"/>
      <c r="F4" s="9"/>
    </row>
    <row r="5" spans="1:18" x14ac:dyDescent="0.35">
      <c r="A5" s="8"/>
      <c r="B5" s="8"/>
      <c r="D5" s="8"/>
      <c r="E5" s="8"/>
      <c r="F5" s="9"/>
    </row>
    <row r="6" spans="1:18" x14ac:dyDescent="0.35">
      <c r="A6" s="8"/>
      <c r="B6" s="8"/>
      <c r="D6" s="8"/>
      <c r="E6" s="8"/>
      <c r="F6" s="9"/>
    </row>
    <row r="7" spans="1:18" x14ac:dyDescent="0.35">
      <c r="A7" s="1"/>
      <c r="B7" s="33" t="s">
        <v>12</v>
      </c>
      <c r="C7" s="34"/>
      <c r="D7" s="34"/>
      <c r="E7" s="34"/>
      <c r="F7" s="34"/>
      <c r="G7" s="35"/>
      <c r="H7" s="33" t="s">
        <v>4</v>
      </c>
      <c r="I7" s="34"/>
      <c r="J7" s="35"/>
      <c r="K7" s="33" t="s">
        <v>5</v>
      </c>
      <c r="L7" s="34"/>
      <c r="M7" s="35"/>
      <c r="N7" s="33" t="s">
        <v>6</v>
      </c>
      <c r="O7" s="34"/>
      <c r="P7" s="35"/>
      <c r="Q7" s="36" t="s">
        <v>35</v>
      </c>
    </row>
    <row r="8" spans="1:18" ht="43.5" x14ac:dyDescent="0.35">
      <c r="A8" s="1" t="s">
        <v>0</v>
      </c>
      <c r="B8" s="1" t="s">
        <v>7</v>
      </c>
      <c r="C8" s="1" t="s">
        <v>8</v>
      </c>
      <c r="D8" s="1" t="s">
        <v>16</v>
      </c>
      <c r="E8" s="1" t="s">
        <v>10</v>
      </c>
      <c r="F8" s="1" t="s">
        <v>9</v>
      </c>
      <c r="G8" s="1" t="s">
        <v>11</v>
      </c>
      <c r="H8" s="1" t="s">
        <v>1</v>
      </c>
      <c r="I8" s="1" t="s">
        <v>2</v>
      </c>
      <c r="J8" s="1" t="s">
        <v>3</v>
      </c>
      <c r="K8" s="1" t="s">
        <v>1</v>
      </c>
      <c r="L8" s="1" t="s">
        <v>2</v>
      </c>
      <c r="M8" s="1" t="s">
        <v>3</v>
      </c>
      <c r="N8" s="1" t="s">
        <v>1</v>
      </c>
      <c r="O8" s="1" t="s">
        <v>2</v>
      </c>
      <c r="P8" s="1" t="s">
        <v>3</v>
      </c>
      <c r="Q8" s="37"/>
    </row>
    <row r="9" spans="1:18" x14ac:dyDescent="0.35">
      <c r="A9" s="2">
        <v>41292</v>
      </c>
      <c r="B9" s="3">
        <v>1.42</v>
      </c>
      <c r="C9" s="3">
        <v>18.600000000000001</v>
      </c>
      <c r="D9" s="6">
        <f>B9/C9</f>
        <v>7.6344086021505372E-2</v>
      </c>
      <c r="E9" s="3">
        <v>14076</v>
      </c>
      <c r="F9" s="3">
        <v>368.2</v>
      </c>
      <c r="G9" s="4">
        <f>(F9/E9)*100</f>
        <v>2.6157999431656718</v>
      </c>
      <c r="H9" s="5">
        <v>0.08</v>
      </c>
      <c r="I9" s="3">
        <v>0.03</v>
      </c>
      <c r="J9" s="3">
        <v>60</v>
      </c>
      <c r="K9" s="3">
        <v>0.02</v>
      </c>
      <c r="L9" s="3">
        <v>0.01</v>
      </c>
      <c r="M9" s="3">
        <v>39</v>
      </c>
      <c r="N9" s="3">
        <v>30</v>
      </c>
      <c r="O9" s="3">
        <v>7</v>
      </c>
      <c r="P9" s="3">
        <v>77</v>
      </c>
      <c r="Q9" s="4">
        <f>K9/H9</f>
        <v>0.25</v>
      </c>
      <c r="R9" s="3">
        <f>(H9-K9)/H9*(0.01*P9)</f>
        <v>0.57750000000000001</v>
      </c>
    </row>
    <row r="10" spans="1:18" x14ac:dyDescent="0.35">
      <c r="A10" s="2">
        <v>41297</v>
      </c>
      <c r="B10" s="3">
        <v>0.62</v>
      </c>
      <c r="C10" s="3">
        <v>11.7</v>
      </c>
      <c r="D10" s="6">
        <f t="shared" ref="D10:D30" si="0">B10/C10</f>
        <v>5.2991452991452997E-2</v>
      </c>
      <c r="E10" s="3">
        <v>2105.3000000000002</v>
      </c>
      <c r="F10" s="3">
        <v>0</v>
      </c>
      <c r="G10" s="4">
        <f t="shared" ref="G10:G30" si="1">(F10/E10)*100</f>
        <v>0</v>
      </c>
      <c r="H10" s="5">
        <v>0.05</v>
      </c>
      <c r="I10" s="3">
        <v>0.04</v>
      </c>
      <c r="J10" s="3">
        <v>26</v>
      </c>
      <c r="K10" s="3">
        <v>0.01</v>
      </c>
      <c r="L10" s="3">
        <v>0.01</v>
      </c>
      <c r="M10" s="3">
        <v>0</v>
      </c>
      <c r="N10" s="5">
        <v>14</v>
      </c>
      <c r="O10" s="3">
        <v>4.7</v>
      </c>
      <c r="P10" s="3">
        <v>66</v>
      </c>
      <c r="Q10" s="4">
        <f t="shared" ref="Q10:Q30" si="2">K10/H10</f>
        <v>0.19999999999999998</v>
      </c>
      <c r="R10" s="3">
        <f t="shared" ref="R10:R27" si="3">(H10-K10)/H10*(0.01*P10)</f>
        <v>0.52800000000000002</v>
      </c>
    </row>
    <row r="11" spans="1:18" x14ac:dyDescent="0.35">
      <c r="A11" s="2">
        <v>41298</v>
      </c>
      <c r="B11" s="3">
        <v>0.2</v>
      </c>
      <c r="C11" s="3">
        <v>9.4</v>
      </c>
      <c r="D11" s="6">
        <f t="shared" si="0"/>
        <v>2.1276595744680851E-2</v>
      </c>
      <c r="E11" s="3">
        <v>577.79999999999995</v>
      </c>
      <c r="F11" s="3">
        <v>0.2</v>
      </c>
      <c r="G11" s="4">
        <f t="shared" si="1"/>
        <v>3.4614053305642094E-2</v>
      </c>
      <c r="H11" s="5">
        <v>0.04</v>
      </c>
      <c r="I11" s="3">
        <v>0.03</v>
      </c>
      <c r="J11" s="3">
        <v>28</v>
      </c>
      <c r="K11" s="3">
        <v>0.01</v>
      </c>
      <c r="L11" s="3">
        <v>0.01</v>
      </c>
      <c r="M11" s="3">
        <v>-13</v>
      </c>
      <c r="N11" s="5">
        <v>12</v>
      </c>
      <c r="O11" s="3">
        <v>3</v>
      </c>
      <c r="P11" s="3">
        <v>75</v>
      </c>
      <c r="Q11" s="4">
        <f t="shared" si="2"/>
        <v>0.25</v>
      </c>
      <c r="R11" s="3">
        <f t="shared" si="3"/>
        <v>0.5625</v>
      </c>
    </row>
    <row r="12" spans="1:18" x14ac:dyDescent="0.35">
      <c r="A12" s="2">
        <v>41300</v>
      </c>
      <c r="B12" s="3">
        <v>0.45</v>
      </c>
      <c r="C12" s="3">
        <v>14.4</v>
      </c>
      <c r="D12" s="6">
        <f t="shared" si="0"/>
        <v>3.125E-2</v>
      </c>
      <c r="E12" s="3">
        <v>2591.4</v>
      </c>
      <c r="F12" s="3">
        <v>0.1</v>
      </c>
      <c r="G12" s="4">
        <f t="shared" si="1"/>
        <v>3.8589179594041832E-3</v>
      </c>
      <c r="H12" s="5">
        <v>0.03</v>
      </c>
      <c r="I12" s="3">
        <v>0.02</v>
      </c>
      <c r="J12" s="3">
        <v>29</v>
      </c>
      <c r="K12" s="3">
        <v>0.01</v>
      </c>
      <c r="L12" s="3">
        <v>0.01</v>
      </c>
      <c r="M12" s="3">
        <v>11</v>
      </c>
      <c r="N12" s="5">
        <v>9.5</v>
      </c>
      <c r="O12" s="3">
        <v>2.7</v>
      </c>
      <c r="P12" s="3">
        <v>72</v>
      </c>
      <c r="Q12" s="4">
        <f t="shared" si="2"/>
        <v>0.33333333333333337</v>
      </c>
      <c r="R12" s="3">
        <f t="shared" si="3"/>
        <v>0.48</v>
      </c>
    </row>
    <row r="13" spans="1:18" x14ac:dyDescent="0.35">
      <c r="A13" s="2">
        <v>41302</v>
      </c>
      <c r="B13" s="3">
        <v>0.18</v>
      </c>
      <c r="C13" s="3">
        <v>7.8</v>
      </c>
      <c r="D13" s="6">
        <f t="shared" si="0"/>
        <v>2.3076923076923078E-2</v>
      </c>
      <c r="E13" s="3">
        <v>622.9</v>
      </c>
      <c r="F13" s="3">
        <v>0</v>
      </c>
      <c r="G13" s="4">
        <f t="shared" si="1"/>
        <v>0</v>
      </c>
      <c r="H13" s="10">
        <v>0.33</v>
      </c>
      <c r="I13" s="3">
        <v>0.06</v>
      </c>
      <c r="J13" s="3">
        <v>82</v>
      </c>
      <c r="K13" s="3">
        <v>0.01</v>
      </c>
      <c r="L13" s="3">
        <v>0.11</v>
      </c>
      <c r="M13" s="3">
        <v>-900</v>
      </c>
      <c r="N13" s="3">
        <v>107</v>
      </c>
      <c r="O13" s="3">
        <v>5</v>
      </c>
      <c r="P13" s="3">
        <v>95</v>
      </c>
      <c r="Q13" s="4">
        <f t="shared" si="2"/>
        <v>3.0303030303030304E-2</v>
      </c>
      <c r="R13" s="3">
        <f t="shared" si="3"/>
        <v>0.92121212121212126</v>
      </c>
    </row>
    <row r="14" spans="1:18" x14ac:dyDescent="0.35">
      <c r="A14" s="2">
        <v>41303</v>
      </c>
      <c r="B14" s="3">
        <v>0.21</v>
      </c>
      <c r="C14" s="3">
        <v>10.5</v>
      </c>
      <c r="D14" s="6">
        <f t="shared" si="0"/>
        <v>0.02</v>
      </c>
      <c r="E14" s="3">
        <v>1507.7</v>
      </c>
      <c r="F14" s="3">
        <v>0</v>
      </c>
      <c r="G14" s="4">
        <f t="shared" si="1"/>
        <v>0</v>
      </c>
      <c r="H14" s="10">
        <v>0.17</v>
      </c>
      <c r="I14" s="3">
        <v>0.02</v>
      </c>
      <c r="J14" s="3">
        <v>88</v>
      </c>
      <c r="K14" s="3">
        <v>0.01</v>
      </c>
      <c r="L14" s="3">
        <v>0.01</v>
      </c>
      <c r="M14" s="3">
        <v>-13</v>
      </c>
      <c r="N14" s="3">
        <v>86</v>
      </c>
      <c r="O14" s="3">
        <v>3</v>
      </c>
      <c r="P14" s="3">
        <v>97</v>
      </c>
      <c r="Q14" s="4">
        <f t="shared" si="2"/>
        <v>5.8823529411764705E-2</v>
      </c>
      <c r="R14" s="3">
        <f t="shared" si="3"/>
        <v>0.91294117647058814</v>
      </c>
    </row>
    <row r="15" spans="1:18" x14ac:dyDescent="0.35">
      <c r="A15" s="2">
        <v>41327</v>
      </c>
      <c r="B15" s="3">
        <v>0.44</v>
      </c>
      <c r="C15" s="3">
        <v>13.7</v>
      </c>
      <c r="D15" s="6">
        <f t="shared" si="0"/>
        <v>3.2116788321167884E-2</v>
      </c>
      <c r="E15" s="3">
        <v>2223.4</v>
      </c>
      <c r="F15" s="3">
        <v>0.1</v>
      </c>
      <c r="G15" s="4">
        <f t="shared" si="1"/>
        <v>4.4976162633804089E-3</v>
      </c>
      <c r="H15" s="10">
        <v>0.11</v>
      </c>
      <c r="I15" s="3">
        <v>0.06</v>
      </c>
      <c r="J15" s="3">
        <v>46</v>
      </c>
      <c r="K15" s="3">
        <v>0.01</v>
      </c>
      <c r="L15" s="3">
        <v>0.01</v>
      </c>
      <c r="M15" s="3">
        <v>9</v>
      </c>
      <c r="N15" s="3">
        <v>26</v>
      </c>
      <c r="O15" s="3">
        <v>2.6</v>
      </c>
      <c r="P15" s="3">
        <v>90</v>
      </c>
      <c r="Q15" s="4">
        <f t="shared" si="2"/>
        <v>9.0909090909090912E-2</v>
      </c>
      <c r="R15" s="3">
        <f t="shared" si="3"/>
        <v>0.81818181818181823</v>
      </c>
    </row>
    <row r="16" spans="1:18" x14ac:dyDescent="0.35">
      <c r="A16" s="2">
        <v>41329</v>
      </c>
      <c r="B16" s="3">
        <v>0.54</v>
      </c>
      <c r="C16" s="3">
        <v>11.8</v>
      </c>
      <c r="D16" s="6">
        <f t="shared" si="0"/>
        <v>4.576271186440678E-2</v>
      </c>
      <c r="E16" s="3">
        <v>3636.8</v>
      </c>
      <c r="F16" s="3">
        <v>0</v>
      </c>
      <c r="G16" s="4">
        <f t="shared" si="1"/>
        <v>0</v>
      </c>
      <c r="H16" s="10">
        <v>0.13</v>
      </c>
      <c r="I16" s="3">
        <v>0.04</v>
      </c>
      <c r="J16" s="3">
        <v>68</v>
      </c>
      <c r="K16" s="3">
        <v>0.01</v>
      </c>
      <c r="L16" s="3">
        <v>0.01</v>
      </c>
      <c r="M16" s="3">
        <v>25</v>
      </c>
      <c r="N16" s="3">
        <v>55</v>
      </c>
      <c r="O16" s="3">
        <v>5</v>
      </c>
      <c r="P16" s="3">
        <v>91</v>
      </c>
      <c r="Q16" s="4">
        <f t="shared" si="2"/>
        <v>7.6923076923076927E-2</v>
      </c>
      <c r="R16" s="3">
        <f t="shared" si="3"/>
        <v>0.84000000000000008</v>
      </c>
    </row>
    <row r="17" spans="1:18" x14ac:dyDescent="0.35">
      <c r="A17" s="2">
        <v>41333</v>
      </c>
      <c r="B17" s="3">
        <v>0.55000000000000004</v>
      </c>
      <c r="C17" s="3">
        <v>27.8</v>
      </c>
      <c r="D17" s="6">
        <f t="shared" si="0"/>
        <v>1.9784172661870505E-2</v>
      </c>
      <c r="E17" s="3">
        <v>3453</v>
      </c>
      <c r="F17" s="3">
        <v>0.7</v>
      </c>
      <c r="G17" s="4">
        <f t="shared" si="1"/>
        <v>2.0272227048942947E-2</v>
      </c>
      <c r="H17" s="5">
        <v>0.09</v>
      </c>
      <c r="I17" s="3">
        <v>0.3</v>
      </c>
      <c r="J17" s="3">
        <v>67</v>
      </c>
      <c r="K17" s="3">
        <v>0.01</v>
      </c>
      <c r="L17" s="3">
        <v>0.01</v>
      </c>
      <c r="M17" s="3">
        <v>0</v>
      </c>
      <c r="N17" s="3">
        <v>56</v>
      </c>
      <c r="O17" s="3">
        <v>3</v>
      </c>
      <c r="P17" s="3">
        <v>95</v>
      </c>
      <c r="Q17" s="4">
        <f t="shared" si="2"/>
        <v>0.11111111111111112</v>
      </c>
      <c r="R17" s="3">
        <f t="shared" si="3"/>
        <v>0.84444444444444455</v>
      </c>
    </row>
    <row r="18" spans="1:18" x14ac:dyDescent="0.35">
      <c r="A18" s="2">
        <v>41339</v>
      </c>
      <c r="B18" s="3">
        <v>0.44</v>
      </c>
      <c r="C18" s="3">
        <v>23.4</v>
      </c>
      <c r="D18" s="6">
        <f t="shared" si="0"/>
        <v>1.8803418803418806E-2</v>
      </c>
      <c r="E18" s="3">
        <v>1891.7</v>
      </c>
      <c r="F18" s="3">
        <v>2.2999999999999998</v>
      </c>
      <c r="G18" s="4">
        <f t="shared" si="1"/>
        <v>0.12158376063857905</v>
      </c>
      <c r="H18" s="5">
        <v>0.04</v>
      </c>
      <c r="I18" s="3">
        <v>0.02</v>
      </c>
      <c r="J18" s="3">
        <v>44</v>
      </c>
      <c r="K18" s="3">
        <v>0.01</v>
      </c>
      <c r="L18" s="3">
        <v>0.01</v>
      </c>
      <c r="M18" s="3">
        <v>22</v>
      </c>
      <c r="N18" s="5">
        <v>7.5</v>
      </c>
      <c r="O18" s="3">
        <v>1.8</v>
      </c>
      <c r="P18" s="3">
        <v>77</v>
      </c>
      <c r="Q18" s="4">
        <f t="shared" si="2"/>
        <v>0.25</v>
      </c>
      <c r="R18" s="3">
        <f t="shared" si="3"/>
        <v>0.57750000000000001</v>
      </c>
    </row>
    <row r="19" spans="1:18" x14ac:dyDescent="0.35">
      <c r="A19" s="2">
        <v>41341</v>
      </c>
      <c r="B19" s="3">
        <v>0.56000000000000005</v>
      </c>
      <c r="C19" s="3">
        <v>22.8</v>
      </c>
      <c r="D19" s="6">
        <f t="shared" si="0"/>
        <v>2.456140350877193E-2</v>
      </c>
      <c r="E19" s="3">
        <v>3733</v>
      </c>
      <c r="F19" s="3">
        <v>4.8</v>
      </c>
      <c r="G19" s="4">
        <f t="shared" si="1"/>
        <v>0.12858290918832038</v>
      </c>
      <c r="H19" s="5">
        <v>0.09</v>
      </c>
      <c r="I19" s="3">
        <v>0.03</v>
      </c>
      <c r="J19" s="3">
        <v>72</v>
      </c>
      <c r="K19" s="3">
        <v>0.01</v>
      </c>
      <c r="L19" s="3">
        <v>0.01</v>
      </c>
      <c r="M19" s="3">
        <v>19</v>
      </c>
      <c r="N19" s="3">
        <v>60</v>
      </c>
      <c r="O19" s="3">
        <v>3.7</v>
      </c>
      <c r="P19" s="3">
        <v>94</v>
      </c>
      <c r="Q19" s="4">
        <f t="shared" si="2"/>
        <v>0.11111111111111112</v>
      </c>
      <c r="R19" s="3">
        <f t="shared" si="3"/>
        <v>0.83555555555555572</v>
      </c>
    </row>
    <row r="20" spans="1:18" x14ac:dyDescent="0.35">
      <c r="A20" s="2">
        <v>41347</v>
      </c>
      <c r="B20" s="3">
        <v>0.2</v>
      </c>
      <c r="C20" s="3">
        <v>14.7</v>
      </c>
      <c r="D20" s="6">
        <f t="shared" si="0"/>
        <v>1.360544217687075E-2</v>
      </c>
      <c r="E20" s="3">
        <v>801.8</v>
      </c>
      <c r="F20" s="3">
        <v>4.2</v>
      </c>
      <c r="G20" s="4">
        <f t="shared" si="1"/>
        <v>0.52382140184584691</v>
      </c>
      <c r="H20" s="10">
        <v>0.15</v>
      </c>
      <c r="I20" s="3">
        <v>0.03</v>
      </c>
      <c r="J20" s="3">
        <v>83</v>
      </c>
      <c r="K20" s="3">
        <v>0.01</v>
      </c>
      <c r="L20" s="3">
        <v>0.01</v>
      </c>
      <c r="M20" s="3">
        <v>0</v>
      </c>
      <c r="N20" s="3">
        <v>73</v>
      </c>
      <c r="O20" s="3">
        <v>2.2999999999999998</v>
      </c>
      <c r="P20" s="3">
        <v>97</v>
      </c>
      <c r="Q20" s="4">
        <f t="shared" si="2"/>
        <v>6.6666666666666666E-2</v>
      </c>
      <c r="R20" s="3">
        <f t="shared" si="3"/>
        <v>0.90533333333333321</v>
      </c>
    </row>
    <row r="21" spans="1:18" x14ac:dyDescent="0.35">
      <c r="A21" s="2">
        <v>41349</v>
      </c>
      <c r="B21" s="3">
        <v>0.28000000000000003</v>
      </c>
      <c r="C21" s="3">
        <v>8.8000000000000007</v>
      </c>
      <c r="D21" s="6">
        <f t="shared" si="0"/>
        <v>3.1818181818181822E-2</v>
      </c>
      <c r="E21" s="3">
        <v>2772.1</v>
      </c>
      <c r="F21" s="3">
        <v>1.2</v>
      </c>
      <c r="G21" s="4">
        <f t="shared" si="1"/>
        <v>4.3288481656505895E-2</v>
      </c>
      <c r="H21" s="5">
        <v>0.06</v>
      </c>
      <c r="I21" s="3">
        <v>0.03</v>
      </c>
      <c r="J21" s="3">
        <v>59</v>
      </c>
      <c r="K21" s="3">
        <v>0.01</v>
      </c>
      <c r="L21" s="3">
        <v>0.01</v>
      </c>
      <c r="M21" s="3">
        <v>14</v>
      </c>
      <c r="N21" s="3">
        <v>30</v>
      </c>
      <c r="O21" s="3">
        <v>1.8</v>
      </c>
      <c r="P21" s="3">
        <v>94</v>
      </c>
      <c r="Q21" s="4">
        <f t="shared" si="2"/>
        <v>0.16666666666666669</v>
      </c>
      <c r="R21" s="3">
        <f t="shared" si="3"/>
        <v>0.78333333333333333</v>
      </c>
    </row>
    <row r="22" spans="1:18" x14ac:dyDescent="0.35">
      <c r="A22" s="2">
        <v>41352</v>
      </c>
      <c r="B22" s="3">
        <v>0.5</v>
      </c>
      <c r="C22" s="3">
        <v>20.3</v>
      </c>
      <c r="D22" s="6">
        <f t="shared" si="0"/>
        <v>2.463054187192118E-2</v>
      </c>
      <c r="E22" s="3">
        <v>3299.6</v>
      </c>
      <c r="F22" s="3">
        <v>143.69999999999999</v>
      </c>
      <c r="G22" s="4">
        <f t="shared" si="1"/>
        <v>4.3550733422232994</v>
      </c>
      <c r="H22" s="10">
        <v>0.13</v>
      </c>
      <c r="I22" s="3">
        <v>0.03</v>
      </c>
      <c r="J22" s="3">
        <v>75</v>
      </c>
      <c r="K22" s="3">
        <v>0.01</v>
      </c>
      <c r="L22" s="3">
        <v>0.01</v>
      </c>
      <c r="M22" s="3">
        <v>13</v>
      </c>
      <c r="N22" s="3">
        <v>49</v>
      </c>
      <c r="O22" s="3">
        <v>5.3</v>
      </c>
      <c r="P22" s="3">
        <v>89</v>
      </c>
      <c r="Q22" s="4">
        <f t="shared" si="2"/>
        <v>7.6923076923076927E-2</v>
      </c>
      <c r="R22" s="3">
        <f t="shared" si="3"/>
        <v>0.82153846153846155</v>
      </c>
    </row>
    <row r="23" spans="1:18" x14ac:dyDescent="0.35">
      <c r="A23" s="2">
        <v>41369</v>
      </c>
      <c r="B23" s="3">
        <v>0.47</v>
      </c>
      <c r="C23" s="3">
        <v>8.1999999999999993</v>
      </c>
      <c r="D23" s="6">
        <f t="shared" si="0"/>
        <v>5.731707317073171E-2</v>
      </c>
      <c r="E23" s="3">
        <v>3151.3</v>
      </c>
      <c r="F23" s="3">
        <v>4.7</v>
      </c>
      <c r="G23" s="4">
        <f t="shared" si="1"/>
        <v>0.14914479738520608</v>
      </c>
      <c r="H23" s="10">
        <v>0.18</v>
      </c>
      <c r="I23" s="3">
        <v>0.05</v>
      </c>
      <c r="J23" s="3">
        <v>71</v>
      </c>
      <c r="K23" s="3">
        <v>0.01</v>
      </c>
      <c r="L23" s="3">
        <v>0.01</v>
      </c>
      <c r="M23" s="3">
        <v>0</v>
      </c>
      <c r="N23" s="3">
        <v>80</v>
      </c>
      <c r="O23" s="3">
        <v>5</v>
      </c>
      <c r="P23" s="3">
        <v>94</v>
      </c>
      <c r="Q23" s="4">
        <f t="shared" si="2"/>
        <v>5.5555555555555559E-2</v>
      </c>
      <c r="R23" s="3">
        <f t="shared" si="3"/>
        <v>0.88777777777777778</v>
      </c>
    </row>
    <row r="24" spans="1:18" x14ac:dyDescent="0.35">
      <c r="A24" s="2">
        <v>41369</v>
      </c>
      <c r="B24" s="3">
        <v>0.3</v>
      </c>
      <c r="C24" s="3">
        <v>10.5</v>
      </c>
      <c r="D24" s="6">
        <f t="shared" si="0"/>
        <v>2.8571428571428571E-2</v>
      </c>
      <c r="E24" s="3">
        <v>1949.5</v>
      </c>
      <c r="F24" s="3">
        <v>4.5999999999999996</v>
      </c>
      <c r="G24" s="4">
        <f t="shared" si="1"/>
        <v>0.23595793793280326</v>
      </c>
      <c r="H24" s="10">
        <v>0.52</v>
      </c>
      <c r="I24" s="3">
        <v>0.05</v>
      </c>
      <c r="J24" s="3">
        <v>90</v>
      </c>
      <c r="K24" s="3">
        <v>0.01</v>
      </c>
      <c r="L24" s="3">
        <v>0.01</v>
      </c>
      <c r="M24" s="3">
        <v>0.25</v>
      </c>
      <c r="N24" s="3">
        <v>70</v>
      </c>
      <c r="O24" s="3">
        <v>9.5</v>
      </c>
      <c r="P24" s="3">
        <v>86</v>
      </c>
      <c r="Q24" s="4">
        <f t="shared" si="2"/>
        <v>1.9230769230769232E-2</v>
      </c>
      <c r="R24" s="3">
        <f t="shared" si="3"/>
        <v>0.84346153846153837</v>
      </c>
    </row>
    <row r="25" spans="1:18" x14ac:dyDescent="0.35">
      <c r="A25" s="2">
        <v>41374</v>
      </c>
      <c r="B25" s="3">
        <v>0.4</v>
      </c>
      <c r="C25" s="3">
        <v>5.9</v>
      </c>
      <c r="D25" s="6">
        <f t="shared" si="0"/>
        <v>6.7796610169491525E-2</v>
      </c>
      <c r="E25" s="3">
        <v>2209.6</v>
      </c>
      <c r="F25" s="3">
        <v>1.8</v>
      </c>
      <c r="G25" s="4">
        <f t="shared" si="1"/>
        <v>8.1462708182476473E-2</v>
      </c>
      <c r="H25" s="5">
        <v>0.04</v>
      </c>
      <c r="I25" s="3">
        <v>0.13</v>
      </c>
      <c r="J25" s="17"/>
      <c r="K25" s="3">
        <v>0.01</v>
      </c>
      <c r="L25" s="3">
        <v>0.01</v>
      </c>
      <c r="M25" s="3">
        <v>-8</v>
      </c>
      <c r="N25" s="3">
        <v>38</v>
      </c>
      <c r="O25" s="3">
        <v>4.8</v>
      </c>
      <c r="P25" s="3">
        <v>87</v>
      </c>
      <c r="Q25" s="4">
        <f t="shared" si="2"/>
        <v>0.25</v>
      </c>
      <c r="R25" s="3">
        <f t="shared" si="3"/>
        <v>0.65249999999999997</v>
      </c>
    </row>
    <row r="26" spans="1:18" s="1" customFormat="1" x14ac:dyDescent="0.35">
      <c r="A26" s="2">
        <v>41405</v>
      </c>
      <c r="B26" s="3">
        <v>0.7</v>
      </c>
      <c r="C26" s="3">
        <v>10.5</v>
      </c>
      <c r="D26" s="6">
        <f t="shared" si="0"/>
        <v>6.6666666666666666E-2</v>
      </c>
      <c r="E26" s="3">
        <v>5889.8</v>
      </c>
      <c r="F26" s="3">
        <v>51.8</v>
      </c>
      <c r="G26" s="4">
        <f t="shared" si="1"/>
        <v>0.87948657000237684</v>
      </c>
      <c r="H26" s="10">
        <v>0.28999999999999998</v>
      </c>
      <c r="I26" s="3">
        <v>0.09</v>
      </c>
      <c r="J26" s="3">
        <v>69</v>
      </c>
      <c r="K26" s="3"/>
      <c r="L26" s="3"/>
      <c r="M26" s="3"/>
      <c r="N26" s="3">
        <v>138</v>
      </c>
      <c r="O26" s="3">
        <v>47</v>
      </c>
      <c r="P26" s="3">
        <v>66</v>
      </c>
      <c r="Q26" s="4">
        <f t="shared" si="2"/>
        <v>0</v>
      </c>
      <c r="R26" s="3">
        <f t="shared" si="3"/>
        <v>0.66</v>
      </c>
    </row>
    <row r="27" spans="1:18" x14ac:dyDescent="0.35">
      <c r="A27" s="2">
        <v>41415</v>
      </c>
      <c r="B27" s="3">
        <v>0.85</v>
      </c>
      <c r="C27" s="3">
        <v>13.9</v>
      </c>
      <c r="D27" s="6">
        <f t="shared" si="0"/>
        <v>6.1151079136690642E-2</v>
      </c>
      <c r="E27" s="3">
        <v>5500.7</v>
      </c>
      <c r="F27" s="3">
        <v>0</v>
      </c>
      <c r="G27" s="4">
        <f t="shared" si="1"/>
        <v>0</v>
      </c>
      <c r="H27" s="5">
        <v>7.0000000000000007E-2</v>
      </c>
      <c r="I27" s="3">
        <v>0.03</v>
      </c>
      <c r="J27" s="3">
        <v>54</v>
      </c>
      <c r="K27" s="3">
        <v>0.01</v>
      </c>
      <c r="L27" s="3">
        <v>0.01</v>
      </c>
      <c r="M27" s="3">
        <v>0</v>
      </c>
      <c r="N27" s="3">
        <v>30</v>
      </c>
      <c r="O27" s="3">
        <v>5.3</v>
      </c>
      <c r="P27" s="3">
        <v>82</v>
      </c>
      <c r="Q27" s="4">
        <f t="shared" si="2"/>
        <v>0.14285714285714285</v>
      </c>
      <c r="R27" s="3">
        <f t="shared" si="3"/>
        <v>0.70285714285714285</v>
      </c>
    </row>
    <row r="28" spans="1:18" x14ac:dyDescent="0.35">
      <c r="A28" s="2">
        <v>41416</v>
      </c>
      <c r="B28" s="3">
        <v>0.26</v>
      </c>
      <c r="C28" s="3">
        <v>3.5</v>
      </c>
      <c r="D28" s="6">
        <f t="shared" si="0"/>
        <v>7.4285714285714288E-2</v>
      </c>
      <c r="E28" s="3">
        <v>1264.9000000000001</v>
      </c>
      <c r="F28" s="3">
        <v>0</v>
      </c>
      <c r="G28" s="4">
        <f t="shared" si="1"/>
        <v>0</v>
      </c>
      <c r="H28" s="10">
        <v>0.24</v>
      </c>
      <c r="I28" s="3">
        <v>0.01</v>
      </c>
      <c r="J28" s="3">
        <v>95</v>
      </c>
      <c r="K28" s="3">
        <v>0.01</v>
      </c>
      <c r="L28" s="3">
        <v>0.01</v>
      </c>
      <c r="M28" s="3">
        <v>-18</v>
      </c>
      <c r="N28" s="3">
        <v>122</v>
      </c>
      <c r="O28" s="3">
        <v>6.8</v>
      </c>
      <c r="P28" s="3">
        <v>94</v>
      </c>
      <c r="Q28" s="4">
        <f t="shared" si="2"/>
        <v>4.1666666666666671E-2</v>
      </c>
    </row>
    <row r="29" spans="1:18" x14ac:dyDescent="0.35">
      <c r="A29" s="2">
        <v>41437</v>
      </c>
      <c r="B29" s="3">
        <v>0.24</v>
      </c>
      <c r="C29" s="3">
        <v>3.9</v>
      </c>
      <c r="D29" s="6">
        <f t="shared" si="0"/>
        <v>6.1538461538461535E-2</v>
      </c>
      <c r="E29" s="3">
        <v>591.4</v>
      </c>
      <c r="F29" s="3">
        <v>0</v>
      </c>
      <c r="G29" s="4">
        <f t="shared" si="1"/>
        <v>0</v>
      </c>
      <c r="H29" s="5">
        <v>0.08</v>
      </c>
      <c r="I29" s="3">
        <v>0.06</v>
      </c>
      <c r="J29" s="3">
        <v>33</v>
      </c>
      <c r="K29" s="3">
        <v>0</v>
      </c>
      <c r="L29" s="3">
        <v>0.02</v>
      </c>
      <c r="M29" s="3">
        <v>-2100</v>
      </c>
      <c r="N29" s="3">
        <v>30</v>
      </c>
      <c r="O29" s="3">
        <v>2.8</v>
      </c>
      <c r="P29" s="3">
        <v>91</v>
      </c>
      <c r="Q29" s="4">
        <f t="shared" si="2"/>
        <v>0</v>
      </c>
    </row>
    <row r="30" spans="1:18" x14ac:dyDescent="0.35">
      <c r="A30" s="2">
        <v>41444</v>
      </c>
      <c r="B30" s="3">
        <v>1.51</v>
      </c>
      <c r="C30" s="3">
        <v>18.8</v>
      </c>
      <c r="D30" s="6">
        <f t="shared" si="0"/>
        <v>8.0319148936170204E-2</v>
      </c>
      <c r="E30" s="3">
        <v>4882.7</v>
      </c>
      <c r="F30" s="3">
        <v>0</v>
      </c>
      <c r="G30" s="4">
        <f t="shared" si="1"/>
        <v>0</v>
      </c>
      <c r="H30" s="5">
        <v>0.06</v>
      </c>
      <c r="I30" s="3">
        <v>0.05</v>
      </c>
      <c r="J30" s="3">
        <v>23</v>
      </c>
      <c r="K30" s="3">
        <v>0.02</v>
      </c>
      <c r="L30" s="3">
        <v>0.03</v>
      </c>
      <c r="M30" s="3">
        <v>-40</v>
      </c>
      <c r="N30" s="3">
        <v>25</v>
      </c>
      <c r="O30" s="3">
        <v>3</v>
      </c>
      <c r="P30" s="3">
        <v>88</v>
      </c>
      <c r="Q30" s="4">
        <f t="shared" si="2"/>
        <v>0.33333333333333337</v>
      </c>
    </row>
    <row r="31" spans="1:18" x14ac:dyDescent="0.35">
      <c r="A31" s="2"/>
      <c r="B31" s="11"/>
      <c r="C31" s="12"/>
      <c r="D31" s="13"/>
      <c r="E31" s="12"/>
      <c r="F31" s="12"/>
      <c r="G31" s="14"/>
      <c r="H31" s="15"/>
      <c r="I31" s="12"/>
      <c r="J31" s="16"/>
      <c r="K31" s="11"/>
      <c r="L31" s="12"/>
      <c r="M31" s="16"/>
      <c r="N31" s="11"/>
      <c r="O31" s="12"/>
      <c r="P31" s="16"/>
    </row>
    <row r="32" spans="1:18" x14ac:dyDescent="0.35">
      <c r="A32" s="1"/>
      <c r="B32" s="33" t="s">
        <v>12</v>
      </c>
      <c r="C32" s="34"/>
      <c r="D32" s="34"/>
      <c r="E32" s="34"/>
      <c r="F32" s="34"/>
      <c r="G32" s="35"/>
      <c r="H32" s="33" t="s">
        <v>4</v>
      </c>
      <c r="I32" s="34"/>
      <c r="J32" s="35"/>
      <c r="K32" s="33" t="s">
        <v>5</v>
      </c>
      <c r="L32" s="34"/>
      <c r="M32" s="35"/>
      <c r="N32" s="33" t="s">
        <v>6</v>
      </c>
      <c r="O32" s="34"/>
      <c r="P32" s="35"/>
      <c r="Q32" s="38" t="s">
        <v>35</v>
      </c>
      <c r="R32" s="38"/>
    </row>
    <row r="33" spans="1:18" ht="43.5" x14ac:dyDescent="0.35">
      <c r="A33" s="1" t="s">
        <v>46</v>
      </c>
      <c r="B33" s="1" t="s">
        <v>7</v>
      </c>
      <c r="C33" s="1" t="s">
        <v>8</v>
      </c>
      <c r="D33" s="1" t="s">
        <v>16</v>
      </c>
      <c r="E33" s="1" t="s">
        <v>10</v>
      </c>
      <c r="F33" s="1" t="s">
        <v>9</v>
      </c>
      <c r="G33" s="1" t="s">
        <v>11</v>
      </c>
      <c r="H33" s="1" t="s">
        <v>1</v>
      </c>
      <c r="I33" s="1" t="s">
        <v>2</v>
      </c>
      <c r="J33" s="1" t="s">
        <v>3</v>
      </c>
      <c r="K33" s="1" t="s">
        <v>1</v>
      </c>
      <c r="L33" s="1" t="s">
        <v>2</v>
      </c>
      <c r="M33" s="1" t="s">
        <v>3</v>
      </c>
      <c r="N33" s="1" t="s">
        <v>1</v>
      </c>
      <c r="O33" s="1" t="s">
        <v>2</v>
      </c>
      <c r="P33" s="1" t="s">
        <v>3</v>
      </c>
      <c r="Q33" s="1" t="s">
        <v>37</v>
      </c>
      <c r="R33" s="1" t="s">
        <v>38</v>
      </c>
    </row>
    <row r="34" spans="1:18" x14ac:dyDescent="0.35">
      <c r="A34" s="3" t="s">
        <v>13</v>
      </c>
      <c r="B34" s="4">
        <f t="shared" ref="B34:Q34" si="4">MEDIAN(B9:B30)</f>
        <v>0.44500000000000001</v>
      </c>
      <c r="C34" s="4">
        <f t="shared" si="4"/>
        <v>11.75</v>
      </c>
      <c r="D34" s="4">
        <f t="shared" si="4"/>
        <v>3.1967485069674853E-2</v>
      </c>
      <c r="E34" s="4">
        <f t="shared" si="4"/>
        <v>2407.4</v>
      </c>
      <c r="F34" s="4">
        <f t="shared" si="4"/>
        <v>0.44999999999999996</v>
      </c>
      <c r="G34" s="4">
        <f t="shared" si="4"/>
        <v>2.7443140177292519E-2</v>
      </c>
      <c r="H34" s="4">
        <f t="shared" si="4"/>
        <v>0.09</v>
      </c>
      <c r="I34" s="4">
        <f t="shared" si="4"/>
        <v>3.5000000000000003E-2</v>
      </c>
      <c r="J34" s="4">
        <f t="shared" si="4"/>
        <v>67</v>
      </c>
      <c r="K34" s="4">
        <f t="shared" si="4"/>
        <v>0.01</v>
      </c>
      <c r="L34" s="4">
        <f t="shared" si="4"/>
        <v>0.01</v>
      </c>
      <c r="M34" s="4">
        <f t="shared" si="4"/>
        <v>0</v>
      </c>
      <c r="N34" s="4">
        <f t="shared" si="4"/>
        <v>43.5</v>
      </c>
      <c r="O34" s="4">
        <f t="shared" si="4"/>
        <v>4.2</v>
      </c>
      <c r="P34" s="4">
        <f t="shared" si="4"/>
        <v>89.5</v>
      </c>
      <c r="Q34" s="4">
        <f t="shared" si="4"/>
        <v>0.10101010101010102</v>
      </c>
      <c r="R34" s="4">
        <v>0.13600000000000001</v>
      </c>
    </row>
    <row r="35" spans="1:18" x14ac:dyDescent="0.35">
      <c r="A35" s="3" t="s">
        <v>14</v>
      </c>
      <c r="B35" s="4">
        <f t="shared" ref="B35:Q35" si="5">AVERAGE(B9:B30)</f>
        <v>0.51454545454545453</v>
      </c>
      <c r="C35" s="4">
        <f t="shared" si="5"/>
        <v>13.222727272727271</v>
      </c>
      <c r="D35" s="4">
        <f t="shared" si="5"/>
        <v>4.2439450060751227E-2</v>
      </c>
      <c r="E35" s="4">
        <f t="shared" si="5"/>
        <v>3124.2000000000003</v>
      </c>
      <c r="F35" s="4">
        <f t="shared" si="5"/>
        <v>26.745454545454546</v>
      </c>
      <c r="G35" s="4">
        <f t="shared" si="5"/>
        <v>0.41806566667265699</v>
      </c>
      <c r="H35" s="4">
        <f t="shared" si="5"/>
        <v>0.13545454545454547</v>
      </c>
      <c r="I35" s="4">
        <f t="shared" si="5"/>
        <v>5.5000000000000021E-2</v>
      </c>
      <c r="J35" s="4">
        <f t="shared" si="5"/>
        <v>60.095238095238095</v>
      </c>
      <c r="K35" s="4">
        <f t="shared" si="5"/>
        <v>1.0476190476190477E-2</v>
      </c>
      <c r="L35" s="4">
        <f t="shared" si="5"/>
        <v>1.6190476190476193E-2</v>
      </c>
      <c r="M35" s="4">
        <f t="shared" si="5"/>
        <v>-139.98809523809524</v>
      </c>
      <c r="N35" s="4">
        <f t="shared" si="5"/>
        <v>52.18181818181818</v>
      </c>
      <c r="O35" s="4">
        <f t="shared" si="5"/>
        <v>6.1409090909090907</v>
      </c>
      <c r="P35" s="4">
        <f t="shared" si="5"/>
        <v>86.227272727272734</v>
      </c>
      <c r="Q35" s="4">
        <f t="shared" si="5"/>
        <v>0.13251882550010891</v>
      </c>
      <c r="R35" s="4">
        <v>0.13866666666666666</v>
      </c>
    </row>
    <row r="36" spans="1:18" x14ac:dyDescent="0.35">
      <c r="A36" s="3" t="s">
        <v>15</v>
      </c>
      <c r="B36" s="4">
        <f t="shared" ref="B36:Q36" si="6">STDEV(B9:B30)</f>
        <v>0.35504161087757785</v>
      </c>
      <c r="C36" s="4">
        <f t="shared" si="6"/>
        <v>6.4461824670318206</v>
      </c>
      <c r="D36" s="4">
        <f t="shared" si="6"/>
        <v>2.2136434606752957E-2</v>
      </c>
      <c r="E36" s="4">
        <f t="shared" si="6"/>
        <v>2876.1399802016394</v>
      </c>
      <c r="F36" s="4">
        <f t="shared" si="6"/>
        <v>82.59528250838963</v>
      </c>
      <c r="G36" s="4">
        <f t="shared" si="6"/>
        <v>1.0495172038776186</v>
      </c>
      <c r="H36" s="4">
        <f t="shared" si="6"/>
        <v>0.1187926273456746</v>
      </c>
      <c r="I36" s="4">
        <f t="shared" si="6"/>
        <v>6.0768883014723406E-2</v>
      </c>
      <c r="J36" s="4">
        <f t="shared" si="6"/>
        <v>22.730826561972542</v>
      </c>
      <c r="K36" s="4">
        <f t="shared" si="6"/>
        <v>3.8421224293227235E-3</v>
      </c>
      <c r="L36" s="4">
        <f t="shared" si="6"/>
        <v>2.2017309208027764E-2</v>
      </c>
      <c r="M36" s="4">
        <f t="shared" si="6"/>
        <v>490.62990428243415</v>
      </c>
      <c r="N36" s="4">
        <f t="shared" si="6"/>
        <v>36.833455759722888</v>
      </c>
      <c r="O36" s="4">
        <f t="shared" si="6"/>
        <v>9.3210289178062364</v>
      </c>
      <c r="P36" s="4">
        <f t="shared" si="6"/>
        <v>9.8412727505465405</v>
      </c>
      <c r="Q36" s="4">
        <f t="shared" si="6"/>
        <v>0.10530371544477822</v>
      </c>
      <c r="R36" s="4">
        <v>5.3974531030848268E-2</v>
      </c>
    </row>
    <row r="37" spans="1:18" x14ac:dyDescent="0.35">
      <c r="A37" s="3" t="s">
        <v>31</v>
      </c>
      <c r="B37" s="4">
        <f>B36/B35</f>
        <v>0.69001019781861417</v>
      </c>
      <c r="C37" s="4">
        <f t="shared" ref="C37:P37" si="7">C36/C35</f>
        <v>0.48750778368752173</v>
      </c>
      <c r="D37" s="4">
        <f t="shared" si="7"/>
        <v>0.52160041129338608</v>
      </c>
      <c r="E37" s="4">
        <f t="shared" si="7"/>
        <v>0.92060046738417489</v>
      </c>
      <c r="F37" s="4">
        <f t="shared" si="7"/>
        <v>3.0881988701301357</v>
      </c>
      <c r="G37" s="4">
        <f t="shared" si="7"/>
        <v>2.5104123288348972</v>
      </c>
      <c r="H37" s="4">
        <f t="shared" si="7"/>
        <v>0.87699255087410766</v>
      </c>
      <c r="I37" s="4">
        <f t="shared" si="7"/>
        <v>1.1048887820858797</v>
      </c>
      <c r="J37" s="4">
        <f t="shared" si="7"/>
        <v>0.37824671775073165</v>
      </c>
      <c r="K37" s="4">
        <f t="shared" si="7"/>
        <v>0.36674805007171446</v>
      </c>
      <c r="L37" s="4">
        <f t="shared" si="7"/>
        <v>1.3598926275546559</v>
      </c>
      <c r="M37" s="4">
        <f t="shared" si="7"/>
        <v>-3.5047973432880744</v>
      </c>
      <c r="N37" s="4">
        <f t="shared" si="7"/>
        <v>0.70586761908876616</v>
      </c>
      <c r="O37" s="4">
        <f t="shared" si="7"/>
        <v>1.5178581509380993</v>
      </c>
      <c r="P37" s="4">
        <f t="shared" si="7"/>
        <v>0.11413178730206847</v>
      </c>
      <c r="Q37" s="4">
        <f t="shared" ref="Q37" si="8">Q36/Q35</f>
        <v>0.79463212149198892</v>
      </c>
      <c r="R37" s="4">
        <v>0.38923940647246347</v>
      </c>
    </row>
    <row r="38" spans="1:18" x14ac:dyDescent="0.35">
      <c r="A38" s="3" t="s">
        <v>32</v>
      </c>
      <c r="J38" s="3">
        <v>78.5</v>
      </c>
      <c r="P38" s="3">
        <v>91</v>
      </c>
    </row>
    <row r="39" spans="1:18" x14ac:dyDescent="0.35">
      <c r="A39" s="3" t="s">
        <v>33</v>
      </c>
      <c r="J39" s="3">
        <v>76.7</v>
      </c>
      <c r="P39" s="3">
        <v>89.3</v>
      </c>
    </row>
    <row r="40" spans="1:18" ht="26" x14ac:dyDescent="0.35">
      <c r="A40" s="7" t="s">
        <v>17</v>
      </c>
    </row>
    <row r="41" spans="1:18" x14ac:dyDescent="0.35">
      <c r="A41" s="1" t="s">
        <v>1</v>
      </c>
      <c r="B41" s="1" t="s">
        <v>3</v>
      </c>
    </row>
    <row r="42" spans="1:18" x14ac:dyDescent="0.35">
      <c r="A42" s="3">
        <v>0.08</v>
      </c>
      <c r="B42" s="3">
        <v>60</v>
      </c>
    </row>
    <row r="43" spans="1:18" x14ac:dyDescent="0.35">
      <c r="A43" s="3">
        <v>0.05</v>
      </c>
      <c r="B43" s="3">
        <v>26</v>
      </c>
    </row>
    <row r="44" spans="1:18" x14ac:dyDescent="0.35">
      <c r="A44" s="5">
        <v>0.04</v>
      </c>
      <c r="B44" s="3">
        <v>28</v>
      </c>
    </row>
    <row r="45" spans="1:18" x14ac:dyDescent="0.35">
      <c r="A45" s="5">
        <v>0.03</v>
      </c>
      <c r="B45" s="3">
        <v>29</v>
      </c>
    </row>
    <row r="46" spans="1:18" x14ac:dyDescent="0.35">
      <c r="A46" s="5">
        <v>0.33</v>
      </c>
      <c r="B46" s="3">
        <v>82</v>
      </c>
    </row>
    <row r="47" spans="1:18" x14ac:dyDescent="0.35">
      <c r="A47" s="5">
        <v>0.17</v>
      </c>
      <c r="B47" s="3">
        <v>88</v>
      </c>
    </row>
    <row r="48" spans="1:18" x14ac:dyDescent="0.35">
      <c r="A48" s="3">
        <v>0.11</v>
      </c>
      <c r="B48" s="3">
        <v>46</v>
      </c>
    </row>
    <row r="49" spans="1:2" x14ac:dyDescent="0.35">
      <c r="A49" s="3">
        <v>0.13</v>
      </c>
      <c r="B49" s="3">
        <v>68</v>
      </c>
    </row>
    <row r="50" spans="1:2" x14ac:dyDescent="0.35">
      <c r="A50" s="3">
        <v>0.09</v>
      </c>
      <c r="B50" s="3">
        <v>67</v>
      </c>
    </row>
    <row r="51" spans="1:2" x14ac:dyDescent="0.35">
      <c r="A51" s="5">
        <v>0.04</v>
      </c>
      <c r="B51" s="3">
        <v>44</v>
      </c>
    </row>
    <row r="52" spans="1:2" x14ac:dyDescent="0.35">
      <c r="A52" s="3">
        <v>0.09</v>
      </c>
      <c r="B52" s="3">
        <v>72</v>
      </c>
    </row>
    <row r="53" spans="1:2" x14ac:dyDescent="0.35">
      <c r="A53" s="5">
        <v>0.15</v>
      </c>
      <c r="B53" s="3">
        <v>83</v>
      </c>
    </row>
    <row r="54" spans="1:2" x14ac:dyDescent="0.35">
      <c r="A54" s="3">
        <v>0.06</v>
      </c>
      <c r="B54" s="3">
        <v>59</v>
      </c>
    </row>
    <row r="55" spans="1:2" x14ac:dyDescent="0.35">
      <c r="A55" s="3">
        <v>0.13</v>
      </c>
      <c r="B55" s="3">
        <v>75</v>
      </c>
    </row>
    <row r="56" spans="1:2" x14ac:dyDescent="0.35">
      <c r="A56" s="5">
        <v>0.18</v>
      </c>
      <c r="B56" s="3">
        <v>71</v>
      </c>
    </row>
    <row r="57" spans="1:2" x14ac:dyDescent="0.35">
      <c r="A57" s="5">
        <v>0.52</v>
      </c>
      <c r="B57" s="3">
        <v>90</v>
      </c>
    </row>
    <row r="58" spans="1:2" x14ac:dyDescent="0.35">
      <c r="A58" s="5">
        <v>0.04</v>
      </c>
    </row>
    <row r="59" spans="1:2" x14ac:dyDescent="0.35">
      <c r="A59" s="5">
        <v>0.28999999999999998</v>
      </c>
      <c r="B59" s="3">
        <v>69</v>
      </c>
    </row>
    <row r="60" spans="1:2" x14ac:dyDescent="0.35">
      <c r="A60" s="3">
        <v>7.0000000000000007E-2</v>
      </c>
      <c r="B60" s="3">
        <v>54</v>
      </c>
    </row>
    <row r="61" spans="1:2" x14ac:dyDescent="0.35">
      <c r="A61" s="5">
        <v>0.24</v>
      </c>
      <c r="B61" s="3">
        <v>95</v>
      </c>
    </row>
    <row r="62" spans="1:2" x14ac:dyDescent="0.35">
      <c r="A62" s="3">
        <v>0.08</v>
      </c>
      <c r="B62" s="3">
        <v>33</v>
      </c>
    </row>
    <row r="63" spans="1:2" x14ac:dyDescent="0.35">
      <c r="A63" s="3">
        <v>0.06</v>
      </c>
      <c r="B63" s="3">
        <v>23</v>
      </c>
    </row>
    <row r="66" spans="1:2" x14ac:dyDescent="0.35">
      <c r="A66" s="1" t="s">
        <v>1</v>
      </c>
      <c r="B66" s="1" t="s">
        <v>3</v>
      </c>
    </row>
    <row r="67" spans="1:2" x14ac:dyDescent="0.35">
      <c r="A67" s="3">
        <v>30</v>
      </c>
      <c r="B67" s="3">
        <v>77</v>
      </c>
    </row>
    <row r="68" spans="1:2" x14ac:dyDescent="0.35">
      <c r="A68" s="3">
        <v>14</v>
      </c>
      <c r="B68" s="3">
        <v>66</v>
      </c>
    </row>
    <row r="69" spans="1:2" x14ac:dyDescent="0.35">
      <c r="A69" s="3">
        <v>12</v>
      </c>
      <c r="B69" s="3">
        <v>75</v>
      </c>
    </row>
    <row r="70" spans="1:2" x14ac:dyDescent="0.35">
      <c r="A70" s="3">
        <v>9.5</v>
      </c>
      <c r="B70" s="3">
        <v>72</v>
      </c>
    </row>
    <row r="71" spans="1:2" x14ac:dyDescent="0.35">
      <c r="A71" s="3">
        <v>107</v>
      </c>
      <c r="B71" s="3">
        <v>95</v>
      </c>
    </row>
    <row r="72" spans="1:2" x14ac:dyDescent="0.35">
      <c r="A72" s="3">
        <v>86</v>
      </c>
      <c r="B72" s="3">
        <v>97</v>
      </c>
    </row>
    <row r="73" spans="1:2" x14ac:dyDescent="0.35">
      <c r="A73" s="3">
        <v>26</v>
      </c>
      <c r="B73" s="3">
        <v>90</v>
      </c>
    </row>
    <row r="74" spans="1:2" x14ac:dyDescent="0.35">
      <c r="A74" s="3">
        <v>55</v>
      </c>
      <c r="B74" s="3">
        <v>91</v>
      </c>
    </row>
    <row r="75" spans="1:2" x14ac:dyDescent="0.35">
      <c r="A75" s="3">
        <v>56</v>
      </c>
      <c r="B75" s="3">
        <v>95</v>
      </c>
    </row>
    <row r="76" spans="1:2" x14ac:dyDescent="0.35">
      <c r="A76" s="3">
        <v>7.5</v>
      </c>
      <c r="B76" s="3">
        <v>77</v>
      </c>
    </row>
    <row r="77" spans="1:2" x14ac:dyDescent="0.35">
      <c r="A77" s="3">
        <v>60</v>
      </c>
      <c r="B77" s="3">
        <v>94</v>
      </c>
    </row>
    <row r="78" spans="1:2" x14ac:dyDescent="0.35">
      <c r="A78" s="3">
        <v>73</v>
      </c>
      <c r="B78" s="3">
        <v>97</v>
      </c>
    </row>
    <row r="79" spans="1:2" x14ac:dyDescent="0.35">
      <c r="A79" s="3">
        <v>30</v>
      </c>
      <c r="B79" s="3">
        <v>94</v>
      </c>
    </row>
    <row r="80" spans="1:2" x14ac:dyDescent="0.35">
      <c r="A80" s="3">
        <v>49</v>
      </c>
      <c r="B80" s="3">
        <v>89</v>
      </c>
    </row>
    <row r="81" spans="1:2" x14ac:dyDescent="0.35">
      <c r="A81" s="3">
        <v>80</v>
      </c>
      <c r="B81" s="3">
        <v>94</v>
      </c>
    </row>
    <row r="82" spans="1:2" x14ac:dyDescent="0.35">
      <c r="A82" s="3">
        <v>70</v>
      </c>
      <c r="B82" s="3">
        <v>86</v>
      </c>
    </row>
    <row r="83" spans="1:2" x14ac:dyDescent="0.35">
      <c r="A83" s="3">
        <v>38</v>
      </c>
      <c r="B83" s="3">
        <v>87</v>
      </c>
    </row>
    <row r="84" spans="1:2" x14ac:dyDescent="0.35">
      <c r="A84" s="3">
        <v>138</v>
      </c>
      <c r="B84" s="3">
        <v>66</v>
      </c>
    </row>
    <row r="85" spans="1:2" x14ac:dyDescent="0.35">
      <c r="A85" s="3">
        <v>30</v>
      </c>
      <c r="B85" s="3">
        <v>82</v>
      </c>
    </row>
    <row r="86" spans="1:2" x14ac:dyDescent="0.35">
      <c r="A86" s="3">
        <v>122</v>
      </c>
      <c r="B86" s="3">
        <v>94</v>
      </c>
    </row>
    <row r="87" spans="1:2" x14ac:dyDescent="0.35">
      <c r="A87" s="3">
        <v>30</v>
      </c>
      <c r="B87" s="3">
        <v>91</v>
      </c>
    </row>
    <row r="88" spans="1:2" x14ac:dyDescent="0.35">
      <c r="A88" s="3">
        <v>25</v>
      </c>
      <c r="B88" s="3">
        <v>88</v>
      </c>
    </row>
    <row r="91" spans="1:2" x14ac:dyDescent="0.35">
      <c r="A91" s="1" t="s">
        <v>3</v>
      </c>
      <c r="B91" s="19" t="s">
        <v>36</v>
      </c>
    </row>
    <row r="92" spans="1:2" x14ac:dyDescent="0.35">
      <c r="A92" s="3">
        <v>60</v>
      </c>
      <c r="B92" s="18">
        <v>0.25</v>
      </c>
    </row>
    <row r="93" spans="1:2" x14ac:dyDescent="0.35">
      <c r="A93" s="3">
        <v>26</v>
      </c>
      <c r="B93" s="18">
        <v>0.19999999999999998</v>
      </c>
    </row>
    <row r="94" spans="1:2" x14ac:dyDescent="0.35">
      <c r="A94" s="3">
        <v>28</v>
      </c>
      <c r="B94" s="18">
        <v>0.25</v>
      </c>
    </row>
    <row r="95" spans="1:2" x14ac:dyDescent="0.35">
      <c r="A95" s="3">
        <v>29</v>
      </c>
      <c r="B95" s="18">
        <v>0.33333333333333337</v>
      </c>
    </row>
    <row r="96" spans="1:2" x14ac:dyDescent="0.35">
      <c r="A96" s="3">
        <v>82</v>
      </c>
      <c r="B96" s="18">
        <v>3.0303030303030304E-2</v>
      </c>
    </row>
    <row r="97" spans="1:2" x14ac:dyDescent="0.35">
      <c r="A97" s="3">
        <v>88</v>
      </c>
      <c r="B97" s="18">
        <v>5.8823529411764705E-2</v>
      </c>
    </row>
    <row r="98" spans="1:2" x14ac:dyDescent="0.35">
      <c r="A98" s="3">
        <v>46</v>
      </c>
      <c r="B98" s="18">
        <v>9.0909090909090912E-2</v>
      </c>
    </row>
    <row r="99" spans="1:2" x14ac:dyDescent="0.35">
      <c r="A99" s="3">
        <v>68</v>
      </c>
      <c r="B99" s="18">
        <v>7.6923076923076927E-2</v>
      </c>
    </row>
    <row r="100" spans="1:2" x14ac:dyDescent="0.35">
      <c r="A100" s="3">
        <v>67</v>
      </c>
      <c r="B100" s="18">
        <v>0.11111111111111112</v>
      </c>
    </row>
    <row r="101" spans="1:2" x14ac:dyDescent="0.35">
      <c r="A101" s="3">
        <v>44</v>
      </c>
      <c r="B101" s="18">
        <v>0.25</v>
      </c>
    </row>
    <row r="102" spans="1:2" x14ac:dyDescent="0.35">
      <c r="A102" s="3">
        <v>72</v>
      </c>
      <c r="B102" s="18">
        <v>0.11111111111111112</v>
      </c>
    </row>
    <row r="103" spans="1:2" x14ac:dyDescent="0.35">
      <c r="A103" s="3">
        <v>83</v>
      </c>
      <c r="B103" s="18">
        <v>6.6666666666666666E-2</v>
      </c>
    </row>
    <row r="104" spans="1:2" x14ac:dyDescent="0.35">
      <c r="A104" s="3">
        <v>59</v>
      </c>
      <c r="B104" s="18">
        <v>0.16666666666666669</v>
      </c>
    </row>
    <row r="105" spans="1:2" x14ac:dyDescent="0.35">
      <c r="A105" s="3">
        <v>75</v>
      </c>
      <c r="B105" s="18">
        <v>7.6923076923076927E-2</v>
      </c>
    </row>
    <row r="106" spans="1:2" x14ac:dyDescent="0.35">
      <c r="A106" s="3">
        <v>71</v>
      </c>
      <c r="B106" s="18">
        <v>5.5555555555555559E-2</v>
      </c>
    </row>
    <row r="107" spans="1:2" x14ac:dyDescent="0.35">
      <c r="A107" s="3">
        <v>90</v>
      </c>
      <c r="B107" s="18">
        <v>1.9230769230769232E-2</v>
      </c>
    </row>
    <row r="108" spans="1:2" x14ac:dyDescent="0.35">
      <c r="A108" s="3">
        <v>69</v>
      </c>
      <c r="B108" s="18">
        <v>0</v>
      </c>
    </row>
    <row r="109" spans="1:2" x14ac:dyDescent="0.35">
      <c r="A109" s="3">
        <v>54</v>
      </c>
      <c r="B109" s="18">
        <v>0.14285714285714285</v>
      </c>
    </row>
    <row r="110" spans="1:2" x14ac:dyDescent="0.35">
      <c r="A110" s="3">
        <v>95</v>
      </c>
      <c r="B110" s="18">
        <v>4.1666666666666671E-2</v>
      </c>
    </row>
    <row r="111" spans="1:2" x14ac:dyDescent="0.35">
      <c r="A111" s="3">
        <v>33</v>
      </c>
      <c r="B111" s="18">
        <v>0</v>
      </c>
    </row>
    <row r="112" spans="1:2" x14ac:dyDescent="0.35">
      <c r="A112" s="3">
        <v>23</v>
      </c>
      <c r="B112" s="18">
        <v>0.33333333333333337</v>
      </c>
    </row>
    <row r="114" spans="1:2" x14ac:dyDescent="0.35">
      <c r="A114" s="1" t="s">
        <v>3</v>
      </c>
      <c r="B114" s="3" t="s">
        <v>39</v>
      </c>
    </row>
    <row r="115" spans="1:2" x14ac:dyDescent="0.35">
      <c r="A115" s="3">
        <v>60</v>
      </c>
      <c r="B115" s="20">
        <v>0.34246575342465752</v>
      </c>
    </row>
    <row r="116" spans="1:2" x14ac:dyDescent="0.35">
      <c r="A116" s="3">
        <v>26</v>
      </c>
      <c r="B116" s="20">
        <v>0.27397260273972601</v>
      </c>
    </row>
    <row r="117" spans="1:2" x14ac:dyDescent="0.35">
      <c r="A117" s="3">
        <v>28</v>
      </c>
      <c r="B117" s="20">
        <v>0.34246575342465752</v>
      </c>
    </row>
    <row r="118" spans="1:2" x14ac:dyDescent="0.35">
      <c r="A118" s="3">
        <v>29</v>
      </c>
      <c r="B118" s="20">
        <v>0.45662100456621013</v>
      </c>
    </row>
    <row r="119" spans="1:2" x14ac:dyDescent="0.35">
      <c r="A119" s="3">
        <v>82</v>
      </c>
      <c r="B119" s="20">
        <v>4.1511000415110008E-2</v>
      </c>
    </row>
    <row r="120" spans="1:2" x14ac:dyDescent="0.35">
      <c r="A120" s="3">
        <v>88</v>
      </c>
      <c r="B120" s="20">
        <v>8.0580177276390011E-2</v>
      </c>
    </row>
    <row r="121" spans="1:2" x14ac:dyDescent="0.35">
      <c r="A121" s="3">
        <v>46</v>
      </c>
      <c r="B121" s="20">
        <v>0.12453300124533002</v>
      </c>
    </row>
    <row r="122" spans="1:2" x14ac:dyDescent="0.35">
      <c r="A122" s="3">
        <v>68</v>
      </c>
      <c r="B122" s="20">
        <v>0.10537407797681771</v>
      </c>
    </row>
    <row r="123" spans="1:2" x14ac:dyDescent="0.35">
      <c r="A123" s="3">
        <v>67</v>
      </c>
      <c r="B123" s="20">
        <v>0.15220700152207003</v>
      </c>
    </row>
    <row r="124" spans="1:2" x14ac:dyDescent="0.35">
      <c r="A124" s="3">
        <v>44</v>
      </c>
      <c r="B124" s="20">
        <v>0.34246575342465752</v>
      </c>
    </row>
    <row r="125" spans="1:2" x14ac:dyDescent="0.35">
      <c r="A125" s="3">
        <v>72</v>
      </c>
      <c r="B125" s="20">
        <v>0.15220700152207003</v>
      </c>
    </row>
    <row r="126" spans="1:2" x14ac:dyDescent="0.35">
      <c r="A126" s="3">
        <v>83</v>
      </c>
      <c r="B126" s="20">
        <v>9.1324200913242004E-2</v>
      </c>
    </row>
    <row r="127" spans="1:2" x14ac:dyDescent="0.35">
      <c r="A127" s="3">
        <v>59</v>
      </c>
      <c r="B127" s="20">
        <v>0.22831050228310507</v>
      </c>
    </row>
    <row r="128" spans="1:2" x14ac:dyDescent="0.35">
      <c r="A128" s="3">
        <v>75</v>
      </c>
      <c r="B128" s="20">
        <v>0.10537407797681771</v>
      </c>
    </row>
    <row r="129" spans="1:2" x14ac:dyDescent="0.35">
      <c r="A129" s="3">
        <v>71</v>
      </c>
      <c r="B129" s="20">
        <v>7.6103500761035017E-2</v>
      </c>
    </row>
    <row r="130" spans="1:2" x14ac:dyDescent="0.35">
      <c r="A130" s="3">
        <v>90</v>
      </c>
      <c r="B130" s="20">
        <v>2.6343519494204427E-2</v>
      </c>
    </row>
    <row r="131" spans="1:2" x14ac:dyDescent="0.35">
      <c r="A131" s="3">
        <v>69</v>
      </c>
      <c r="B131" s="20">
        <v>0</v>
      </c>
    </row>
    <row r="132" spans="1:2" x14ac:dyDescent="0.35">
      <c r="A132" s="3">
        <v>54</v>
      </c>
      <c r="B132" s="20">
        <v>0.19569471624266144</v>
      </c>
    </row>
    <row r="133" spans="1:2" x14ac:dyDescent="0.35">
      <c r="A133" s="3">
        <v>95</v>
      </c>
      <c r="B133" s="20">
        <v>5.7077625570776266E-2</v>
      </c>
    </row>
    <row r="134" spans="1:2" x14ac:dyDescent="0.35">
      <c r="A134" s="3">
        <v>33</v>
      </c>
      <c r="B134" s="20">
        <v>0</v>
      </c>
    </row>
    <row r="135" spans="1:2" x14ac:dyDescent="0.35">
      <c r="A135" s="3">
        <v>23</v>
      </c>
      <c r="B135" s="20">
        <v>0.45662100456621013</v>
      </c>
    </row>
  </sheetData>
  <mergeCells count="14">
    <mergeCell ref="D1:E1"/>
    <mergeCell ref="D2:E2"/>
    <mergeCell ref="D3:E3"/>
    <mergeCell ref="D4:E4"/>
    <mergeCell ref="B32:G32"/>
    <mergeCell ref="B7:G7"/>
    <mergeCell ref="H32:J32"/>
    <mergeCell ref="K32:M32"/>
    <mergeCell ref="N32:P32"/>
    <mergeCell ref="Q7:Q8"/>
    <mergeCell ref="Q32:R32"/>
    <mergeCell ref="H7:J7"/>
    <mergeCell ref="K7:M7"/>
    <mergeCell ref="N7:P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CB430-65B1-4D24-BA1C-2804483D8472}">
  <dimension ref="A1:R95"/>
  <sheetViews>
    <sheetView topLeftCell="A19" workbookViewId="0">
      <selection activeCell="J40" sqref="J40"/>
    </sheetView>
  </sheetViews>
  <sheetFormatPr defaultRowHeight="14.5" x14ac:dyDescent="0.35"/>
  <cols>
    <col min="1" max="1" width="16.54296875" style="24" customWidth="1"/>
    <col min="2" max="16384" width="8.7265625" style="24"/>
  </cols>
  <sheetData>
    <row r="1" spans="1:17" s="21" customFormat="1" x14ac:dyDescent="0.35">
      <c r="A1" s="8" t="s">
        <v>18</v>
      </c>
      <c r="B1" s="8" t="s">
        <v>44</v>
      </c>
      <c r="D1" s="39" t="s">
        <v>29</v>
      </c>
      <c r="E1" s="40"/>
      <c r="F1" s="9"/>
    </row>
    <row r="2" spans="1:17" s="21" customFormat="1" x14ac:dyDescent="0.35">
      <c r="A2" s="8" t="s">
        <v>21</v>
      </c>
      <c r="B2" s="8" t="s">
        <v>40</v>
      </c>
      <c r="D2" s="39" t="s">
        <v>27</v>
      </c>
      <c r="E2" s="40"/>
      <c r="F2" s="9"/>
    </row>
    <row r="3" spans="1:17" s="3" customFormat="1" x14ac:dyDescent="0.35">
      <c r="A3" s="8" t="s">
        <v>22</v>
      </c>
      <c r="B3" s="8" t="s">
        <v>41</v>
      </c>
      <c r="D3" s="39" t="s">
        <v>30</v>
      </c>
      <c r="E3" s="40"/>
      <c r="F3" s="9"/>
    </row>
    <row r="4" spans="1:17" s="3" customFormat="1" x14ac:dyDescent="0.35">
      <c r="A4" s="8" t="s">
        <v>24</v>
      </c>
      <c r="B4" s="8" t="s">
        <v>45</v>
      </c>
      <c r="D4" s="39"/>
      <c r="E4" s="40"/>
      <c r="F4" s="9"/>
    </row>
    <row r="5" spans="1:17" s="3" customFormat="1" x14ac:dyDescent="0.35">
      <c r="A5" s="8" t="s">
        <v>42</v>
      </c>
      <c r="B5" s="8" t="s">
        <v>43</v>
      </c>
      <c r="D5" s="8"/>
      <c r="E5" s="8"/>
      <c r="F5" s="9"/>
    </row>
    <row r="6" spans="1:17" s="3" customFormat="1" x14ac:dyDescent="0.35">
      <c r="A6" s="8"/>
      <c r="B6" s="8"/>
      <c r="D6" s="8"/>
      <c r="E6" s="8"/>
      <c r="F6" s="9"/>
    </row>
    <row r="7" spans="1:17" s="3" customFormat="1" x14ac:dyDescent="0.35">
      <c r="A7" s="21"/>
      <c r="B7" s="33" t="s">
        <v>12</v>
      </c>
      <c r="C7" s="34"/>
      <c r="D7" s="34"/>
      <c r="E7" s="34"/>
      <c r="F7" s="34"/>
      <c r="G7" s="35"/>
      <c r="H7" s="33" t="s">
        <v>4</v>
      </c>
      <c r="I7" s="34"/>
      <c r="J7" s="35"/>
      <c r="K7" s="33" t="s">
        <v>5</v>
      </c>
      <c r="L7" s="34"/>
      <c r="M7" s="35"/>
      <c r="N7" s="33" t="s">
        <v>6</v>
      </c>
      <c r="O7" s="34"/>
      <c r="P7" s="35"/>
      <c r="Q7" s="36" t="s">
        <v>35</v>
      </c>
    </row>
    <row r="8" spans="1:17" s="3" customFormat="1" ht="43.5" x14ac:dyDescent="0.35">
      <c r="A8" s="21" t="s">
        <v>0</v>
      </c>
      <c r="B8" s="21" t="s">
        <v>7</v>
      </c>
      <c r="C8" s="21" t="s">
        <v>8</v>
      </c>
      <c r="D8" s="21" t="s">
        <v>16</v>
      </c>
      <c r="E8" s="21" t="s">
        <v>10</v>
      </c>
      <c r="F8" s="21" t="s">
        <v>9</v>
      </c>
      <c r="G8" s="21" t="s">
        <v>11</v>
      </c>
      <c r="H8" s="21" t="s">
        <v>1</v>
      </c>
      <c r="I8" s="21" t="s">
        <v>2</v>
      </c>
      <c r="J8" s="21" t="s">
        <v>3</v>
      </c>
      <c r="K8" s="21" t="s">
        <v>1</v>
      </c>
      <c r="L8" s="21" t="s">
        <v>2</v>
      </c>
      <c r="M8" s="21" t="s">
        <v>3</v>
      </c>
      <c r="N8" s="21" t="s">
        <v>1</v>
      </c>
      <c r="O8" s="21" t="s">
        <v>2</v>
      </c>
      <c r="P8" s="21" t="s">
        <v>3</v>
      </c>
      <c r="Q8" s="37"/>
    </row>
    <row r="9" spans="1:17" x14ac:dyDescent="0.35">
      <c r="A9" s="25">
        <v>42837</v>
      </c>
      <c r="B9" s="24">
        <v>0.26</v>
      </c>
      <c r="C9" s="24">
        <v>6.3</v>
      </c>
      <c r="D9" s="26">
        <f>B9/C9</f>
        <v>4.1269841269841276E-2</v>
      </c>
      <c r="E9" s="24">
        <v>20575.740000000002</v>
      </c>
      <c r="F9" s="24">
        <v>0</v>
      </c>
      <c r="G9" s="26">
        <f>F9/E9*100</f>
        <v>0</v>
      </c>
      <c r="H9" s="27">
        <v>0.46</v>
      </c>
      <c r="I9" s="24">
        <v>0.42</v>
      </c>
      <c r="J9" s="26">
        <f>(H9-I9)/H9*100</f>
        <v>8.6956521739130501</v>
      </c>
      <c r="K9" s="24">
        <v>1.0999999999999999E-2</v>
      </c>
      <c r="L9" s="24">
        <v>8.9999999999999993E-3</v>
      </c>
      <c r="M9" s="26">
        <f t="shared" ref="M9:M32" si="0">(K9-L9)/K9*100</f>
        <v>18.181818181818183</v>
      </c>
      <c r="N9" s="27">
        <v>8</v>
      </c>
      <c r="O9" s="24">
        <v>2</v>
      </c>
      <c r="P9" s="26">
        <f t="shared" ref="P9:P32" si="1">(N9-O9)/N9*100</f>
        <v>75</v>
      </c>
      <c r="Q9" s="26">
        <f>K9/H9</f>
        <v>2.3913043478260867E-2</v>
      </c>
    </row>
    <row r="10" spans="1:17" x14ac:dyDescent="0.35">
      <c r="A10" s="25">
        <v>42844</v>
      </c>
      <c r="B10" s="24">
        <v>0.42</v>
      </c>
      <c r="C10" s="24">
        <v>15</v>
      </c>
      <c r="D10" s="26">
        <f t="shared" ref="D10:D32" si="2">B10/C10</f>
        <v>2.8000000000000001E-2</v>
      </c>
      <c r="E10" s="24">
        <v>21991.439999999999</v>
      </c>
      <c r="F10" s="24">
        <v>15605.4</v>
      </c>
      <c r="G10" s="26">
        <f t="shared" ref="G10:G32" si="3">F10/E10*100</f>
        <v>70.961246739640515</v>
      </c>
      <c r="H10" s="24">
        <v>0.154</v>
      </c>
      <c r="I10" s="24">
        <v>2.1999999999999999E-2</v>
      </c>
      <c r="J10" s="26">
        <f t="shared" ref="J10:J32" si="4">(H10-I10)/H10*100</f>
        <v>85.714285714285722</v>
      </c>
      <c r="K10" s="24">
        <v>6.0000000000000001E-3</v>
      </c>
      <c r="L10" s="24">
        <v>4.0000000000000001E-3</v>
      </c>
      <c r="M10" s="26">
        <f t="shared" si="0"/>
        <v>33.333333333333329</v>
      </c>
      <c r="N10" s="24">
        <v>35</v>
      </c>
      <c r="O10" s="24">
        <v>3</v>
      </c>
      <c r="P10" s="26">
        <f t="shared" si="1"/>
        <v>91.428571428571431</v>
      </c>
      <c r="Q10" s="26">
        <f t="shared" ref="Q10:Q32" si="5">K10/H10</f>
        <v>3.896103896103896E-2</v>
      </c>
    </row>
    <row r="11" spans="1:17" x14ac:dyDescent="0.35">
      <c r="A11" s="25">
        <v>42866</v>
      </c>
      <c r="B11" s="24">
        <v>0.25</v>
      </c>
      <c r="C11" s="24">
        <v>15.5</v>
      </c>
      <c r="D11" s="26">
        <f t="shared" si="2"/>
        <v>1.6129032258064516E-2</v>
      </c>
      <c r="E11" s="24">
        <v>9913.2199999999993</v>
      </c>
      <c r="F11" s="24">
        <v>0</v>
      </c>
      <c r="G11" s="26">
        <f t="shared" si="3"/>
        <v>0</v>
      </c>
      <c r="H11" s="24">
        <v>0.105</v>
      </c>
      <c r="I11" s="24">
        <v>4.5999999999999999E-2</v>
      </c>
      <c r="J11" s="26">
        <f t="shared" si="4"/>
        <v>56.19047619047619</v>
      </c>
      <c r="K11" s="24">
        <v>1.0999999999999999E-2</v>
      </c>
      <c r="L11" s="24">
        <v>1.9E-2</v>
      </c>
      <c r="M11" s="26">
        <f t="shared" si="0"/>
        <v>-72.727272727272734</v>
      </c>
      <c r="N11" s="24">
        <v>27</v>
      </c>
      <c r="O11" s="24">
        <v>2</v>
      </c>
      <c r="P11" s="26">
        <f t="shared" si="1"/>
        <v>92.592592592592595</v>
      </c>
      <c r="Q11" s="26">
        <f t="shared" si="5"/>
        <v>0.10476190476190476</v>
      </c>
    </row>
    <row r="12" spans="1:17" x14ac:dyDescent="0.35">
      <c r="A12" s="25">
        <v>42870</v>
      </c>
      <c r="B12" s="24">
        <v>0.73</v>
      </c>
      <c r="C12" s="24">
        <v>20.75</v>
      </c>
      <c r="D12" s="26">
        <f t="shared" si="2"/>
        <v>3.5180722891566263E-2</v>
      </c>
      <c r="E12" s="24">
        <v>28993</v>
      </c>
      <c r="F12" s="24">
        <v>2095</v>
      </c>
      <c r="G12" s="26">
        <f t="shared" si="3"/>
        <v>7.2258821094746999</v>
      </c>
      <c r="H12" s="27">
        <v>5.1999999999999998E-2</v>
      </c>
      <c r="I12" s="24">
        <v>0.04</v>
      </c>
      <c r="J12" s="26">
        <f t="shared" si="4"/>
        <v>23.076923076923073</v>
      </c>
      <c r="K12" s="24">
        <v>8.0000000000000002E-3</v>
      </c>
      <c r="L12" s="24">
        <v>8.9999999999999993E-3</v>
      </c>
      <c r="M12" s="26">
        <f t="shared" si="0"/>
        <v>-12.499999999999989</v>
      </c>
      <c r="N12" s="27">
        <v>6</v>
      </c>
      <c r="O12" s="24">
        <v>2</v>
      </c>
      <c r="P12" s="26">
        <f t="shared" si="1"/>
        <v>66.666666666666657</v>
      </c>
      <c r="Q12" s="26">
        <f t="shared" si="5"/>
        <v>0.15384615384615385</v>
      </c>
    </row>
    <row r="13" spans="1:17" x14ac:dyDescent="0.35">
      <c r="A13" s="25">
        <v>42894</v>
      </c>
      <c r="B13" s="24">
        <v>0.32</v>
      </c>
      <c r="C13" s="24">
        <v>9.5</v>
      </c>
      <c r="D13" s="26">
        <f t="shared" si="2"/>
        <v>3.3684210526315789E-2</v>
      </c>
      <c r="E13" s="24">
        <v>13096.51</v>
      </c>
      <c r="F13" s="24">
        <v>0</v>
      </c>
      <c r="G13" s="26">
        <f t="shared" si="3"/>
        <v>0</v>
      </c>
      <c r="H13" s="24">
        <v>0.36</v>
      </c>
      <c r="I13" s="24">
        <v>0.1</v>
      </c>
      <c r="J13" s="26">
        <f t="shared" si="4"/>
        <v>72.222222222222229</v>
      </c>
      <c r="K13" s="24">
        <v>0.01</v>
      </c>
      <c r="L13" s="24">
        <v>2.4E-2</v>
      </c>
      <c r="M13" s="26">
        <f t="shared" si="0"/>
        <v>-140</v>
      </c>
      <c r="N13" s="24">
        <v>98</v>
      </c>
      <c r="O13" s="24">
        <v>5</v>
      </c>
      <c r="P13" s="26">
        <f t="shared" si="1"/>
        <v>94.897959183673478</v>
      </c>
      <c r="Q13" s="26">
        <f t="shared" si="5"/>
        <v>2.777777777777778E-2</v>
      </c>
    </row>
    <row r="14" spans="1:17" x14ac:dyDescent="0.35">
      <c r="A14" s="25">
        <v>42901</v>
      </c>
      <c r="B14" s="24">
        <v>0.69</v>
      </c>
      <c r="C14" s="24">
        <v>15.25</v>
      </c>
      <c r="D14" s="26">
        <f t="shared" si="2"/>
        <v>4.5245901639344256E-2</v>
      </c>
      <c r="E14" s="24">
        <v>4831</v>
      </c>
      <c r="F14" s="24">
        <v>0</v>
      </c>
      <c r="G14" s="26">
        <f t="shared" si="3"/>
        <v>0</v>
      </c>
      <c r="H14" s="27">
        <v>5.3999999999999999E-2</v>
      </c>
      <c r="I14" s="24">
        <v>6.8000000000000005E-2</v>
      </c>
      <c r="J14" s="26">
        <f t="shared" si="4"/>
        <v>-25.925925925925934</v>
      </c>
      <c r="K14" s="24">
        <v>1.7000000000000001E-2</v>
      </c>
      <c r="L14" s="24">
        <v>2.5000000000000001E-2</v>
      </c>
      <c r="M14" s="26">
        <f t="shared" si="0"/>
        <v>-47.058823529411761</v>
      </c>
      <c r="N14" s="24">
        <v>55</v>
      </c>
      <c r="O14" s="24">
        <v>4</v>
      </c>
      <c r="P14" s="26">
        <f t="shared" si="1"/>
        <v>92.72727272727272</v>
      </c>
      <c r="Q14" s="26">
        <f t="shared" si="5"/>
        <v>0.31481481481481483</v>
      </c>
    </row>
    <row r="15" spans="1:17" x14ac:dyDescent="0.35">
      <c r="A15" s="25">
        <v>43026</v>
      </c>
      <c r="B15" s="24">
        <v>1.64</v>
      </c>
      <c r="C15" s="24">
        <v>37.5</v>
      </c>
      <c r="D15" s="26">
        <f t="shared" si="2"/>
        <v>4.3733333333333332E-2</v>
      </c>
      <c r="E15" s="24">
        <v>11761</v>
      </c>
      <c r="F15" s="24">
        <v>9.2899999999999991</v>
      </c>
      <c r="G15" s="26">
        <f t="shared" si="3"/>
        <v>7.8989881812771015E-2</v>
      </c>
      <c r="H15" s="24">
        <v>0.20399999999999999</v>
      </c>
      <c r="I15" s="24">
        <v>6.8000000000000005E-2</v>
      </c>
      <c r="J15" s="26">
        <f t="shared" si="4"/>
        <v>66.666666666666657</v>
      </c>
      <c r="K15" s="24">
        <v>1.9E-2</v>
      </c>
      <c r="L15" s="24">
        <v>2.1999999999999999E-2</v>
      </c>
      <c r="M15" s="26">
        <f t="shared" si="0"/>
        <v>-15.789473684210522</v>
      </c>
      <c r="N15" s="24">
        <v>87.3</v>
      </c>
      <c r="O15" s="24">
        <v>15.6</v>
      </c>
      <c r="P15" s="26">
        <f t="shared" si="1"/>
        <v>82.130584192439869</v>
      </c>
      <c r="Q15" s="26">
        <f t="shared" si="5"/>
        <v>9.3137254901960786E-2</v>
      </c>
    </row>
    <row r="16" spans="1:17" x14ac:dyDescent="0.35">
      <c r="A16" s="25">
        <v>43041</v>
      </c>
      <c r="B16" s="24">
        <v>0.67</v>
      </c>
      <c r="C16" s="24">
        <v>26.6</v>
      </c>
      <c r="D16" s="26">
        <f t="shared" si="2"/>
        <v>2.518796992481203E-2</v>
      </c>
      <c r="E16" s="24">
        <v>10042</v>
      </c>
      <c r="F16" s="24">
        <v>0</v>
      </c>
      <c r="G16" s="26">
        <f t="shared" si="3"/>
        <v>0</v>
      </c>
      <c r="H16" s="24">
        <v>0.186</v>
      </c>
      <c r="I16" s="24">
        <v>6.4000000000000001E-2</v>
      </c>
      <c r="J16" s="26">
        <f t="shared" si="4"/>
        <v>65.591397849462368</v>
      </c>
      <c r="K16" s="24">
        <v>2.1999999999999999E-2</v>
      </c>
      <c r="L16" s="24">
        <v>2.1000000000000001E-2</v>
      </c>
      <c r="M16" s="26">
        <f t="shared" si="0"/>
        <v>4.5454545454545334</v>
      </c>
      <c r="N16" s="24">
        <v>40</v>
      </c>
      <c r="O16" s="24">
        <v>9</v>
      </c>
      <c r="P16" s="26">
        <f t="shared" si="1"/>
        <v>77.5</v>
      </c>
      <c r="Q16" s="26">
        <f t="shared" si="5"/>
        <v>0.11827956989247311</v>
      </c>
    </row>
    <row r="17" spans="1:17" x14ac:dyDescent="0.35">
      <c r="A17" s="25">
        <v>43043</v>
      </c>
      <c r="B17" s="24">
        <v>0.97</v>
      </c>
      <c r="C17" s="24">
        <v>23.8</v>
      </c>
      <c r="D17" s="26">
        <f t="shared" si="2"/>
        <v>4.0756302521008404E-2</v>
      </c>
      <c r="E17" s="24">
        <v>8850.6</v>
      </c>
      <c r="F17" s="24">
        <v>0</v>
      </c>
      <c r="G17" s="26">
        <f t="shared" si="3"/>
        <v>0</v>
      </c>
      <c r="H17" s="27">
        <v>4.3999999999999997E-2</v>
      </c>
      <c r="I17" s="24">
        <v>2.5999999999999999E-2</v>
      </c>
      <c r="J17" s="26">
        <f t="shared" si="4"/>
        <v>40.909090909090907</v>
      </c>
      <c r="K17" s="24">
        <v>2.5000000000000001E-2</v>
      </c>
      <c r="L17" s="24">
        <v>1.2999999999999999E-2</v>
      </c>
      <c r="M17" s="26">
        <f t="shared" si="0"/>
        <v>48.000000000000007</v>
      </c>
      <c r="N17" s="27">
        <v>17</v>
      </c>
      <c r="O17" s="24">
        <v>2</v>
      </c>
      <c r="P17" s="26">
        <f t="shared" si="1"/>
        <v>88.235294117647058</v>
      </c>
      <c r="Q17" s="26">
        <f t="shared" si="5"/>
        <v>0.56818181818181823</v>
      </c>
    </row>
    <row r="18" spans="1:17" x14ac:dyDescent="0.35">
      <c r="A18" s="25">
        <v>43047</v>
      </c>
      <c r="B18" s="24">
        <v>0.48</v>
      </c>
      <c r="C18" s="24">
        <v>28.4</v>
      </c>
      <c r="D18" s="26">
        <f t="shared" si="2"/>
        <v>1.6901408450704227E-2</v>
      </c>
      <c r="E18" s="24">
        <v>15460.3</v>
      </c>
      <c r="F18" s="24">
        <v>0</v>
      </c>
      <c r="G18" s="26">
        <f t="shared" si="3"/>
        <v>0</v>
      </c>
      <c r="H18" s="27">
        <v>8.2000000000000003E-2</v>
      </c>
      <c r="I18" s="24">
        <v>3.7999999999999999E-2</v>
      </c>
      <c r="J18" s="26">
        <f t="shared" si="4"/>
        <v>53.658536585365859</v>
      </c>
      <c r="K18" s="24">
        <v>0.01</v>
      </c>
      <c r="L18" s="24">
        <v>7.0000000000000001E-3</v>
      </c>
      <c r="M18" s="26">
        <f t="shared" si="0"/>
        <v>30</v>
      </c>
      <c r="N18" s="24">
        <v>21</v>
      </c>
      <c r="O18" s="24">
        <v>7</v>
      </c>
      <c r="P18" s="26">
        <f t="shared" si="1"/>
        <v>66.666666666666657</v>
      </c>
      <c r="Q18" s="26">
        <f t="shared" si="5"/>
        <v>0.12195121951219512</v>
      </c>
    </row>
    <row r="19" spans="1:17" x14ac:dyDescent="0.35">
      <c r="A19" s="25">
        <v>43051</v>
      </c>
      <c r="B19" s="24">
        <v>0.25</v>
      </c>
      <c r="C19" s="24">
        <v>5.17</v>
      </c>
      <c r="D19" s="26">
        <f t="shared" si="2"/>
        <v>4.8355899419729211E-2</v>
      </c>
      <c r="E19" s="24">
        <v>5254.9</v>
      </c>
      <c r="F19" s="24">
        <v>0</v>
      </c>
      <c r="G19" s="26">
        <f t="shared" si="3"/>
        <v>0</v>
      </c>
      <c r="H19" s="27">
        <v>7.0000000000000007E-2</v>
      </c>
      <c r="I19" s="24">
        <v>4.2000000000000003E-2</v>
      </c>
      <c r="J19" s="26">
        <f t="shared" si="4"/>
        <v>40</v>
      </c>
      <c r="K19" s="24">
        <v>8.9999999999999993E-3</v>
      </c>
      <c r="L19" s="24">
        <v>7.0000000000000001E-3</v>
      </c>
      <c r="M19" s="26">
        <f t="shared" si="0"/>
        <v>22.222222222222214</v>
      </c>
      <c r="N19" s="24">
        <v>28</v>
      </c>
      <c r="O19" s="24">
        <v>14</v>
      </c>
      <c r="P19" s="26">
        <f t="shared" si="1"/>
        <v>50</v>
      </c>
      <c r="Q19" s="26">
        <f t="shared" si="5"/>
        <v>0.12857142857142856</v>
      </c>
    </row>
    <row r="20" spans="1:17" x14ac:dyDescent="0.35">
      <c r="A20" s="25">
        <v>43052</v>
      </c>
      <c r="B20" s="24">
        <v>0.26</v>
      </c>
      <c r="C20" s="24">
        <v>3</v>
      </c>
      <c r="D20" s="26">
        <f t="shared" si="2"/>
        <v>8.666666666666667E-2</v>
      </c>
      <c r="E20" s="24">
        <v>1592.9</v>
      </c>
      <c r="F20" s="24">
        <v>0</v>
      </c>
      <c r="G20" s="26">
        <f t="shared" si="3"/>
        <v>0</v>
      </c>
      <c r="H20" s="24">
        <v>0.14799999999999999</v>
      </c>
      <c r="I20" s="24">
        <v>9.6000000000000002E-2</v>
      </c>
      <c r="J20" s="26">
        <f t="shared" si="4"/>
        <v>35.13513513513513</v>
      </c>
      <c r="K20" s="24">
        <v>1.4E-2</v>
      </c>
      <c r="L20" s="24">
        <v>1.7999999999999999E-2</v>
      </c>
      <c r="M20" s="26">
        <f t="shared" si="0"/>
        <v>-28.571428571428559</v>
      </c>
      <c r="N20" s="24">
        <v>74</v>
      </c>
      <c r="O20" s="24">
        <v>28</v>
      </c>
      <c r="P20" s="26">
        <f t="shared" si="1"/>
        <v>62.162162162162161</v>
      </c>
      <c r="Q20" s="26">
        <f t="shared" si="5"/>
        <v>9.45945945945946E-2</v>
      </c>
    </row>
    <row r="21" spans="1:17" x14ac:dyDescent="0.35">
      <c r="A21" s="25">
        <v>43058</v>
      </c>
      <c r="B21" s="24">
        <v>0.32</v>
      </c>
      <c r="C21" s="24">
        <v>13.25</v>
      </c>
      <c r="D21" s="26">
        <f t="shared" si="2"/>
        <v>2.4150943396226414E-2</v>
      </c>
      <c r="E21" s="24">
        <v>3764.25</v>
      </c>
      <c r="F21" s="24">
        <v>0</v>
      </c>
      <c r="G21" s="26">
        <f t="shared" si="3"/>
        <v>0</v>
      </c>
      <c r="H21" s="24">
        <v>8.2000000000000003E-2</v>
      </c>
      <c r="I21" s="24">
        <v>0.09</v>
      </c>
      <c r="J21" s="26">
        <f t="shared" si="4"/>
        <v>-9.7560975609756024</v>
      </c>
      <c r="K21" s="24">
        <v>0.04</v>
      </c>
      <c r="L21" s="24">
        <v>0.04</v>
      </c>
      <c r="M21" s="26">
        <f t="shared" si="0"/>
        <v>0</v>
      </c>
      <c r="N21" s="24">
        <v>44.6</v>
      </c>
      <c r="O21" s="24">
        <v>26.6</v>
      </c>
      <c r="P21" s="26">
        <f t="shared" si="1"/>
        <v>40.358744394618832</v>
      </c>
      <c r="Q21" s="26">
        <f t="shared" si="5"/>
        <v>0.48780487804878048</v>
      </c>
    </row>
    <row r="22" spans="1:17" x14ac:dyDescent="0.35">
      <c r="A22" s="25">
        <v>43097</v>
      </c>
      <c r="B22" s="24">
        <v>1.31</v>
      </c>
      <c r="C22" s="24">
        <v>24.5</v>
      </c>
      <c r="D22" s="26">
        <f t="shared" si="2"/>
        <v>5.3469387755102044E-2</v>
      </c>
      <c r="E22" s="24">
        <v>6451</v>
      </c>
      <c r="F22" s="24">
        <v>3.8</v>
      </c>
      <c r="G22" s="26">
        <f t="shared" si="3"/>
        <v>5.8905596031623E-2</v>
      </c>
      <c r="H22" s="24">
        <v>0.14199999999999999</v>
      </c>
      <c r="I22" s="24">
        <v>7.0000000000000007E-2</v>
      </c>
      <c r="J22" s="26">
        <f t="shared" si="4"/>
        <v>50.704225352112665</v>
      </c>
      <c r="K22" s="24">
        <v>1.7000000000000001E-2</v>
      </c>
      <c r="L22" s="24">
        <v>1.0999999999999999E-2</v>
      </c>
      <c r="M22" s="26">
        <f t="shared" si="0"/>
        <v>35.294117647058833</v>
      </c>
      <c r="N22" s="27">
        <v>20</v>
      </c>
      <c r="O22" s="24">
        <v>5</v>
      </c>
      <c r="P22" s="26">
        <f t="shared" si="1"/>
        <v>75</v>
      </c>
      <c r="Q22" s="26">
        <f t="shared" si="5"/>
        <v>0.11971830985915495</v>
      </c>
    </row>
    <row r="23" spans="1:17" x14ac:dyDescent="0.35">
      <c r="A23" s="25">
        <v>43104</v>
      </c>
      <c r="B23" s="24">
        <v>0.24</v>
      </c>
      <c r="C23" s="24">
        <v>7.2</v>
      </c>
      <c r="D23" s="26">
        <f t="shared" si="2"/>
        <v>3.3333333333333333E-2</v>
      </c>
      <c r="E23" s="24">
        <v>8517.9</v>
      </c>
      <c r="F23" s="24">
        <v>0</v>
      </c>
      <c r="G23" s="26">
        <f t="shared" si="3"/>
        <v>0</v>
      </c>
      <c r="H23" s="24">
        <v>0.122</v>
      </c>
      <c r="I23" s="24">
        <v>4.8000000000000001E-2</v>
      </c>
      <c r="J23" s="26">
        <f t="shared" si="4"/>
        <v>60.655737704918032</v>
      </c>
      <c r="K23" s="24">
        <v>1.2E-2</v>
      </c>
      <c r="L23" s="24">
        <v>1.2E-2</v>
      </c>
      <c r="M23" s="26">
        <f t="shared" si="0"/>
        <v>0</v>
      </c>
      <c r="N23" s="24">
        <v>30</v>
      </c>
      <c r="O23" s="24">
        <v>4</v>
      </c>
      <c r="P23" s="26">
        <f t="shared" si="1"/>
        <v>86.666666666666671</v>
      </c>
      <c r="Q23" s="26">
        <f t="shared" si="5"/>
        <v>9.8360655737704916E-2</v>
      </c>
    </row>
    <row r="24" spans="1:17" x14ac:dyDescent="0.35">
      <c r="A24" s="25">
        <v>43107</v>
      </c>
      <c r="B24" s="24">
        <v>0.49</v>
      </c>
      <c r="C24" s="24">
        <v>19.2</v>
      </c>
      <c r="D24" s="26">
        <f t="shared" si="2"/>
        <v>2.5520833333333333E-2</v>
      </c>
      <c r="E24" s="24">
        <v>12024</v>
      </c>
      <c r="F24" s="24">
        <v>0</v>
      </c>
      <c r="G24" s="26">
        <f t="shared" si="3"/>
        <v>0</v>
      </c>
      <c r="H24" s="27">
        <v>0.03</v>
      </c>
      <c r="I24" s="24">
        <v>4.8000000000000001E-2</v>
      </c>
      <c r="J24" s="26">
        <f t="shared" si="4"/>
        <v>-60.000000000000007</v>
      </c>
      <c r="K24" s="24">
        <v>8.0000000000000002E-3</v>
      </c>
      <c r="L24" s="24">
        <v>7.0000000000000001E-3</v>
      </c>
      <c r="M24" s="26">
        <f t="shared" si="0"/>
        <v>12.5</v>
      </c>
      <c r="N24" s="27">
        <v>13.5</v>
      </c>
      <c r="O24" s="24">
        <v>8</v>
      </c>
      <c r="P24" s="26">
        <f t="shared" si="1"/>
        <v>40.74074074074074</v>
      </c>
      <c r="Q24" s="26">
        <f t="shared" si="5"/>
        <v>0.26666666666666666</v>
      </c>
    </row>
    <row r="25" spans="1:17" x14ac:dyDescent="0.35">
      <c r="A25" s="25">
        <v>43108</v>
      </c>
      <c r="B25" s="24">
        <v>0.2</v>
      </c>
      <c r="C25" s="24">
        <v>5.6</v>
      </c>
      <c r="D25" s="26">
        <f t="shared" si="2"/>
        <v>3.5714285714285719E-2</v>
      </c>
      <c r="E25" s="24">
        <v>46.33</v>
      </c>
      <c r="F25" s="24">
        <v>17</v>
      </c>
      <c r="G25" s="26">
        <f t="shared" si="3"/>
        <v>36.693287286855167</v>
      </c>
      <c r="H25" s="27">
        <v>3.7999999999999999E-2</v>
      </c>
      <c r="I25" s="24">
        <v>3.4000000000000002E-2</v>
      </c>
      <c r="J25" s="26">
        <f t="shared" si="4"/>
        <v>10.526315789473676</v>
      </c>
      <c r="K25" s="24">
        <v>5.0000000000000001E-3</v>
      </c>
      <c r="L25" s="24">
        <v>7.0000000000000001E-3</v>
      </c>
      <c r="M25" s="26">
        <f t="shared" si="0"/>
        <v>-40</v>
      </c>
      <c r="N25" s="24">
        <v>23</v>
      </c>
      <c r="O25" s="24">
        <v>17.5</v>
      </c>
      <c r="P25" s="26">
        <f t="shared" si="1"/>
        <v>23.913043478260871</v>
      </c>
      <c r="Q25" s="26">
        <f t="shared" si="5"/>
        <v>0.13157894736842105</v>
      </c>
    </row>
    <row r="26" spans="1:17" x14ac:dyDescent="0.35">
      <c r="A26" s="25">
        <v>43126</v>
      </c>
      <c r="B26" s="24">
        <v>0.78</v>
      </c>
      <c r="C26" s="24">
        <v>17.7</v>
      </c>
      <c r="D26" s="26">
        <f t="shared" si="2"/>
        <v>4.4067796610169498E-2</v>
      </c>
      <c r="E26" s="24">
        <v>15710</v>
      </c>
      <c r="F26" s="24">
        <v>163.4</v>
      </c>
      <c r="G26" s="26">
        <f t="shared" si="3"/>
        <v>1.0401018459579885</v>
      </c>
      <c r="H26" s="27">
        <v>3.2000000000000001E-2</v>
      </c>
      <c r="I26" s="24">
        <v>4.8000000000000001E-2</v>
      </c>
      <c r="J26" s="26">
        <f t="shared" si="4"/>
        <v>-50</v>
      </c>
      <c r="K26" s="24">
        <v>5.0000000000000001E-3</v>
      </c>
      <c r="L26" s="24">
        <v>6.0000000000000001E-3</v>
      </c>
      <c r="M26" s="26">
        <f t="shared" si="0"/>
        <v>-20</v>
      </c>
      <c r="N26" s="24">
        <v>24</v>
      </c>
      <c r="O26" s="24">
        <v>19.5</v>
      </c>
      <c r="P26" s="26">
        <f t="shared" si="1"/>
        <v>18.75</v>
      </c>
      <c r="Q26" s="26">
        <f t="shared" si="5"/>
        <v>0.15625</v>
      </c>
    </row>
    <row r="27" spans="1:17" x14ac:dyDescent="0.35">
      <c r="A27" s="25">
        <v>43134</v>
      </c>
      <c r="B27" s="24">
        <v>0.35</v>
      </c>
      <c r="C27" s="24">
        <v>11.3</v>
      </c>
      <c r="D27" s="26">
        <f t="shared" si="2"/>
        <v>3.0973451327433624E-2</v>
      </c>
      <c r="E27" s="24">
        <v>7422.1</v>
      </c>
      <c r="F27" s="24">
        <v>0</v>
      </c>
      <c r="G27" s="26">
        <f t="shared" si="3"/>
        <v>0</v>
      </c>
      <c r="H27" s="27">
        <v>8.4000000000000005E-2</v>
      </c>
      <c r="I27" s="24">
        <v>4.5999999999999999E-2</v>
      </c>
      <c r="J27" s="26">
        <f t="shared" si="4"/>
        <v>45.238095238095241</v>
      </c>
      <c r="K27" s="24">
        <v>0.01</v>
      </c>
      <c r="L27" s="24">
        <v>1.2999999999999999E-2</v>
      </c>
      <c r="M27" s="26">
        <f t="shared" si="0"/>
        <v>-29.999999999999993</v>
      </c>
      <c r="N27" s="24">
        <v>27.5</v>
      </c>
      <c r="O27" s="24">
        <v>16</v>
      </c>
      <c r="P27" s="26">
        <f t="shared" si="1"/>
        <v>41.818181818181813</v>
      </c>
      <c r="Q27" s="26">
        <f t="shared" si="5"/>
        <v>0.11904761904761904</v>
      </c>
    </row>
    <row r="28" spans="1:17" x14ac:dyDescent="0.35">
      <c r="A28" s="25">
        <v>43144</v>
      </c>
      <c r="B28" s="24">
        <v>0.27</v>
      </c>
      <c r="C28" s="24">
        <v>3.4</v>
      </c>
      <c r="D28" s="26">
        <f t="shared" si="2"/>
        <v>7.9411764705882362E-2</v>
      </c>
      <c r="E28" s="24">
        <v>5061.2</v>
      </c>
      <c r="F28" s="24">
        <v>0</v>
      </c>
      <c r="G28" s="26">
        <f t="shared" si="3"/>
        <v>0</v>
      </c>
      <c r="H28" s="27">
        <v>9.6000000000000002E-2</v>
      </c>
      <c r="I28" s="24">
        <v>8.5999999999999993E-2</v>
      </c>
      <c r="J28" s="26">
        <f t="shared" si="4"/>
        <v>10.416666666666675</v>
      </c>
      <c r="K28" s="24">
        <v>1.7000000000000001E-2</v>
      </c>
      <c r="L28" s="24">
        <v>1.4999999999999999E-2</v>
      </c>
      <c r="M28" s="26">
        <f t="shared" si="0"/>
        <v>11.764705882352951</v>
      </c>
      <c r="N28" s="24">
        <v>28</v>
      </c>
      <c r="O28" s="24">
        <v>16.2</v>
      </c>
      <c r="P28" s="26">
        <f t="shared" si="1"/>
        <v>42.142857142857146</v>
      </c>
      <c r="Q28" s="26">
        <f t="shared" si="5"/>
        <v>0.17708333333333334</v>
      </c>
    </row>
    <row r="29" spans="1:17" x14ac:dyDescent="0.35">
      <c r="A29" s="25">
        <v>43159</v>
      </c>
      <c r="B29" s="24">
        <v>0.65</v>
      </c>
      <c r="C29" s="24">
        <v>12.4</v>
      </c>
      <c r="D29" s="26">
        <f t="shared" si="2"/>
        <v>5.2419354838709679E-2</v>
      </c>
      <c r="E29" s="24">
        <v>17488.3</v>
      </c>
      <c r="F29" s="24">
        <v>0</v>
      </c>
      <c r="G29" s="26">
        <f t="shared" si="3"/>
        <v>0</v>
      </c>
      <c r="H29" s="24">
        <v>0.112</v>
      </c>
      <c r="I29" s="24">
        <v>5.6000000000000001E-2</v>
      </c>
      <c r="J29" s="26">
        <f t="shared" si="4"/>
        <v>50</v>
      </c>
      <c r="K29" s="24">
        <v>1.6E-2</v>
      </c>
      <c r="L29" s="24">
        <v>2.1999999999999999E-2</v>
      </c>
      <c r="M29" s="26">
        <f t="shared" si="0"/>
        <v>-37.499999999999986</v>
      </c>
      <c r="N29" s="24">
        <v>46</v>
      </c>
      <c r="O29" s="24">
        <v>5.5</v>
      </c>
      <c r="P29" s="26">
        <f t="shared" si="1"/>
        <v>88.043478260869563</v>
      </c>
      <c r="Q29" s="26">
        <f t="shared" si="5"/>
        <v>0.14285714285714285</v>
      </c>
    </row>
    <row r="30" spans="1:17" x14ac:dyDescent="0.35">
      <c r="A30" s="25">
        <v>43167</v>
      </c>
      <c r="B30" s="24">
        <v>0.48</v>
      </c>
      <c r="C30" s="24">
        <v>13.4</v>
      </c>
      <c r="D30" s="26">
        <f t="shared" si="2"/>
        <v>3.5820895522388055E-2</v>
      </c>
      <c r="E30" s="24">
        <v>9440.6</v>
      </c>
      <c r="F30" s="24">
        <v>0</v>
      </c>
      <c r="G30" s="26">
        <f t="shared" si="3"/>
        <v>0</v>
      </c>
      <c r="H30" s="24">
        <v>0.13800000000000001</v>
      </c>
      <c r="I30" s="24">
        <v>5.8000000000000003E-2</v>
      </c>
      <c r="J30" s="26">
        <f t="shared" si="4"/>
        <v>57.971014492753625</v>
      </c>
      <c r="K30" s="24">
        <v>1.2E-2</v>
      </c>
      <c r="L30" s="24">
        <v>1.4E-2</v>
      </c>
      <c r="M30" s="26">
        <f t="shared" si="0"/>
        <v>-16.666666666666664</v>
      </c>
      <c r="N30" s="24">
        <v>60</v>
      </c>
      <c r="O30" s="24">
        <v>12</v>
      </c>
      <c r="P30" s="26">
        <f t="shared" si="1"/>
        <v>80</v>
      </c>
      <c r="Q30" s="26">
        <f t="shared" si="5"/>
        <v>8.6956521739130432E-2</v>
      </c>
    </row>
    <row r="31" spans="1:17" x14ac:dyDescent="0.35">
      <c r="A31" s="25">
        <v>43172</v>
      </c>
      <c r="B31" s="24">
        <v>0.15</v>
      </c>
      <c r="C31" s="24">
        <v>5</v>
      </c>
      <c r="D31" s="26">
        <f t="shared" si="2"/>
        <v>0.03</v>
      </c>
      <c r="E31" s="24">
        <v>1880.8</v>
      </c>
      <c r="F31" s="24">
        <v>0</v>
      </c>
      <c r="G31" s="26">
        <f t="shared" si="3"/>
        <v>0</v>
      </c>
      <c r="H31" s="24">
        <v>0.14000000000000001</v>
      </c>
      <c r="I31" s="24">
        <v>6.4000000000000001E-2</v>
      </c>
      <c r="J31" s="26">
        <f t="shared" si="4"/>
        <v>54.285714285714292</v>
      </c>
      <c r="K31" s="24">
        <v>1.2999999999999999E-2</v>
      </c>
      <c r="L31" s="24">
        <v>1.0999999999999999E-2</v>
      </c>
      <c r="M31" s="26">
        <f t="shared" si="0"/>
        <v>15.384615384615385</v>
      </c>
      <c r="N31" s="24">
        <v>58</v>
      </c>
      <c r="O31" s="24">
        <v>11.5</v>
      </c>
      <c r="P31" s="26">
        <f t="shared" si="1"/>
        <v>80.172413793103445</v>
      </c>
      <c r="Q31" s="26">
        <f t="shared" si="5"/>
        <v>9.2857142857142846E-2</v>
      </c>
    </row>
    <row r="32" spans="1:17" x14ac:dyDescent="0.35">
      <c r="A32" s="25">
        <v>43181</v>
      </c>
      <c r="B32" s="24">
        <v>0.4</v>
      </c>
      <c r="C32" s="24">
        <v>13.25</v>
      </c>
      <c r="D32" s="26">
        <f t="shared" si="2"/>
        <v>3.0188679245283019E-2</v>
      </c>
      <c r="E32" s="24">
        <v>16627</v>
      </c>
      <c r="F32" s="24">
        <v>0</v>
      </c>
      <c r="G32" s="26">
        <f t="shared" si="3"/>
        <v>0</v>
      </c>
      <c r="H32" s="24">
        <v>0.14000000000000001</v>
      </c>
      <c r="I32" s="24">
        <v>0.1</v>
      </c>
      <c r="J32" s="26">
        <f t="shared" si="4"/>
        <v>28.571428571428577</v>
      </c>
      <c r="K32" s="24">
        <v>1.2E-2</v>
      </c>
      <c r="L32" s="24">
        <v>1.0999999999999999E-2</v>
      </c>
      <c r="M32" s="26">
        <f t="shared" si="0"/>
        <v>8.333333333333341</v>
      </c>
      <c r="N32" s="24">
        <v>74.5</v>
      </c>
      <c r="O32" s="24">
        <v>26</v>
      </c>
      <c r="P32" s="26">
        <f t="shared" si="1"/>
        <v>65.100671140939596</v>
      </c>
      <c r="Q32" s="26">
        <f t="shared" si="5"/>
        <v>8.5714285714285701E-2</v>
      </c>
    </row>
    <row r="34" spans="1:18" s="3" customFormat="1" x14ac:dyDescent="0.35">
      <c r="A34" s="21"/>
      <c r="B34" s="33" t="s">
        <v>12</v>
      </c>
      <c r="C34" s="34"/>
      <c r="D34" s="34"/>
      <c r="E34" s="34"/>
      <c r="F34" s="34"/>
      <c r="G34" s="35"/>
      <c r="H34" s="33" t="s">
        <v>4</v>
      </c>
      <c r="I34" s="34"/>
      <c r="J34" s="35"/>
      <c r="K34" s="33" t="s">
        <v>5</v>
      </c>
      <c r="L34" s="34"/>
      <c r="M34" s="35"/>
      <c r="N34" s="33" t="s">
        <v>6</v>
      </c>
      <c r="O34" s="34"/>
      <c r="P34" s="35"/>
      <c r="Q34" s="38" t="s">
        <v>35</v>
      </c>
      <c r="R34" s="38"/>
    </row>
    <row r="35" spans="1:18" s="3" customFormat="1" ht="43.5" x14ac:dyDescent="0.35">
      <c r="A35" s="21" t="s">
        <v>46</v>
      </c>
      <c r="B35" s="21" t="s">
        <v>7</v>
      </c>
      <c r="C35" s="21" t="s">
        <v>8</v>
      </c>
      <c r="D35" s="21" t="s">
        <v>16</v>
      </c>
      <c r="E35" s="21" t="s">
        <v>10</v>
      </c>
      <c r="F35" s="21" t="s">
        <v>9</v>
      </c>
      <c r="G35" s="21" t="s">
        <v>11</v>
      </c>
      <c r="H35" s="21" t="s">
        <v>1</v>
      </c>
      <c r="I35" s="21" t="s">
        <v>2</v>
      </c>
      <c r="J35" s="21" t="s">
        <v>3</v>
      </c>
      <c r="K35" s="21" t="s">
        <v>1</v>
      </c>
      <c r="L35" s="21" t="s">
        <v>2</v>
      </c>
      <c r="M35" s="21" t="s">
        <v>3</v>
      </c>
      <c r="N35" s="21" t="s">
        <v>1</v>
      </c>
      <c r="O35" s="21" t="s">
        <v>2</v>
      </c>
      <c r="P35" s="21" t="s">
        <v>3</v>
      </c>
      <c r="Q35" s="21" t="s">
        <v>37</v>
      </c>
      <c r="R35" s="21" t="s">
        <v>38</v>
      </c>
    </row>
    <row r="36" spans="1:18" x14ac:dyDescent="0.35">
      <c r="A36" s="3" t="s">
        <v>13</v>
      </c>
      <c r="B36" s="26">
        <f>MEDIAN(B9:B32)</f>
        <v>0.41000000000000003</v>
      </c>
      <c r="C36" s="26">
        <f t="shared" ref="C36:P36" si="6">MEDIAN(C9:C32)</f>
        <v>13.324999999999999</v>
      </c>
      <c r="D36" s="26">
        <f t="shared" si="6"/>
        <v>3.5447504302925995E-2</v>
      </c>
      <c r="E36" s="26">
        <f t="shared" si="6"/>
        <v>9676.91</v>
      </c>
      <c r="F36" s="26">
        <f t="shared" si="6"/>
        <v>0</v>
      </c>
      <c r="G36" s="26">
        <f t="shared" si="6"/>
        <v>0</v>
      </c>
      <c r="H36" s="26">
        <f t="shared" si="6"/>
        <v>0.1085</v>
      </c>
      <c r="I36" s="26">
        <f t="shared" si="6"/>
        <v>5.7000000000000002E-2</v>
      </c>
      <c r="J36" s="26">
        <f t="shared" si="6"/>
        <v>43.073593073593074</v>
      </c>
      <c r="K36" s="26">
        <f t="shared" si="6"/>
        <v>1.2E-2</v>
      </c>
      <c r="L36" s="26">
        <f t="shared" si="6"/>
        <v>1.2500000000000001E-2</v>
      </c>
      <c r="M36" s="26">
        <f t="shared" si="6"/>
        <v>0</v>
      </c>
      <c r="N36" s="26">
        <f t="shared" si="6"/>
        <v>29</v>
      </c>
      <c r="O36" s="26">
        <f t="shared" si="6"/>
        <v>8.5</v>
      </c>
      <c r="P36" s="26">
        <f t="shared" si="6"/>
        <v>75</v>
      </c>
      <c r="Q36" s="26">
        <f t="shared" ref="Q36" si="7">MEDIAN(Q9:Q32)</f>
        <v>0.119382964453387</v>
      </c>
      <c r="R36" s="4">
        <v>0.13600000000000001</v>
      </c>
    </row>
    <row r="37" spans="1:18" x14ac:dyDescent="0.35">
      <c r="A37" s="3" t="s">
        <v>14</v>
      </c>
      <c r="B37" s="26">
        <f>AVERAGE(B9:B32)</f>
        <v>0.52416666666666667</v>
      </c>
      <c r="C37" s="26">
        <f t="shared" ref="C37:P37" si="8">AVERAGE(C9:C32)</f>
        <v>14.707083333333332</v>
      </c>
      <c r="D37" s="26">
        <f t="shared" si="8"/>
        <v>3.9007583945147216E-2</v>
      </c>
      <c r="E37" s="26">
        <f t="shared" si="8"/>
        <v>10699.837083333332</v>
      </c>
      <c r="F37" s="26">
        <f t="shared" si="8"/>
        <v>745.57875000000013</v>
      </c>
      <c r="G37" s="26">
        <f t="shared" si="8"/>
        <v>4.8357672274905319</v>
      </c>
      <c r="H37" s="26">
        <f t="shared" si="8"/>
        <v>0.12812499999999999</v>
      </c>
      <c r="I37" s="26">
        <f t="shared" si="8"/>
        <v>7.4083333333333376E-2</v>
      </c>
      <c r="J37" s="26">
        <f t="shared" si="8"/>
        <v>32.106148380741764</v>
      </c>
      <c r="K37" s="26">
        <f t="shared" si="8"/>
        <v>1.3708333333333338E-2</v>
      </c>
      <c r="L37" s="26">
        <f t="shared" si="8"/>
        <v>1.4458333333333337E-2</v>
      </c>
      <c r="M37" s="26">
        <f t="shared" si="8"/>
        <v>-9.2189193603667245</v>
      </c>
      <c r="N37" s="26">
        <f t="shared" si="8"/>
        <v>39.391666666666666</v>
      </c>
      <c r="O37" s="26">
        <f t="shared" si="8"/>
        <v>10.891666666666666</v>
      </c>
      <c r="P37" s="26">
        <f t="shared" si="8"/>
        <v>67.613106965580457</v>
      </c>
      <c r="Q37" s="26">
        <f t="shared" ref="Q37" si="9">AVERAGE(Q9:Q32)</f>
        <v>0.15640358843849184</v>
      </c>
      <c r="R37" s="4">
        <v>0.13866666666666666</v>
      </c>
    </row>
    <row r="38" spans="1:18" x14ac:dyDescent="0.35">
      <c r="A38" s="3" t="s">
        <v>15</v>
      </c>
      <c r="B38" s="26">
        <f>STDEV(B9:B32)</f>
        <v>0.36470257884266832</v>
      </c>
      <c r="C38" s="26">
        <f t="shared" ref="C38:P38" si="10">STDEV(C9:C32)</f>
        <v>8.8557760464037294</v>
      </c>
      <c r="D38" s="26">
        <f t="shared" si="10"/>
        <v>1.6839184687583657E-2</v>
      </c>
      <c r="E38" s="26">
        <f t="shared" si="10"/>
        <v>7086.684766960153</v>
      </c>
      <c r="F38" s="26">
        <f t="shared" si="10"/>
        <v>3193.7664783903147</v>
      </c>
      <c r="G38" s="26">
        <f t="shared" si="10"/>
        <v>15.980925167560908</v>
      </c>
      <c r="H38" s="26">
        <f t="shared" si="10"/>
        <v>0.10031529100140042</v>
      </c>
      <c r="I38" s="26">
        <f t="shared" si="10"/>
        <v>7.7037493224525619E-2</v>
      </c>
      <c r="J38" s="26">
        <f t="shared" si="10"/>
        <v>37.72337500875819</v>
      </c>
      <c r="K38" s="26">
        <f t="shared" si="10"/>
        <v>7.5669715191095024E-3</v>
      </c>
      <c r="L38" s="26">
        <f t="shared" si="10"/>
        <v>8.2196962107550751E-3</v>
      </c>
      <c r="M38" s="26">
        <f t="shared" si="10"/>
        <v>40.580901107899251</v>
      </c>
      <c r="N38" s="26">
        <f t="shared" si="10"/>
        <v>25.022006256522474</v>
      </c>
      <c r="O38" s="26">
        <f t="shared" si="10"/>
        <v>8.2680062612598402</v>
      </c>
      <c r="P38" s="26">
        <f t="shared" si="10"/>
        <v>22.770340072830294</v>
      </c>
      <c r="Q38" s="26">
        <f t="shared" ref="Q38" si="11">STDEV(Q9:Q32)</f>
        <v>0.13181647858469797</v>
      </c>
      <c r="R38" s="4">
        <v>5.3974531030848268E-2</v>
      </c>
    </row>
    <row r="39" spans="1:18" x14ac:dyDescent="0.35">
      <c r="A39" s="3" t="s">
        <v>31</v>
      </c>
      <c r="B39" s="26">
        <f>B38/B37</f>
        <v>0.69577598507345306</v>
      </c>
      <c r="C39" s="26">
        <f t="shared" ref="C39:Q39" si="12">C38/C37</f>
        <v>0.60214359609510593</v>
      </c>
      <c r="D39" s="26">
        <f t="shared" si="12"/>
        <v>0.43169001985006444</v>
      </c>
      <c r="E39" s="26">
        <f t="shared" si="12"/>
        <v>0.66231707191119493</v>
      </c>
      <c r="F39" s="26">
        <f t="shared" si="12"/>
        <v>4.2836071687803789</v>
      </c>
      <c r="G39" s="26">
        <f t="shared" si="12"/>
        <v>3.30473416435597</v>
      </c>
      <c r="H39" s="26">
        <f t="shared" si="12"/>
        <v>0.78294861269385707</v>
      </c>
      <c r="I39" s="26">
        <f t="shared" si="12"/>
        <v>1.0398761740093441</v>
      </c>
      <c r="J39" s="26">
        <f t="shared" si="12"/>
        <v>1.1749579725790407</v>
      </c>
      <c r="K39" s="26">
        <f t="shared" si="12"/>
        <v>0.55199792236665046</v>
      </c>
      <c r="L39" s="26">
        <f t="shared" si="12"/>
        <v>0.56850924800611458</v>
      </c>
      <c r="M39" s="26">
        <f t="shared" si="12"/>
        <v>-4.4019151835042152</v>
      </c>
      <c r="N39" s="26">
        <f t="shared" si="12"/>
        <v>0.63521065174163249</v>
      </c>
      <c r="O39" s="26">
        <f t="shared" si="12"/>
        <v>0.7591130461753488</v>
      </c>
      <c r="P39" s="26">
        <f t="shared" si="12"/>
        <v>0.33677405306077568</v>
      </c>
      <c r="Q39" s="26">
        <f t="shared" si="12"/>
        <v>0.84279702211907281</v>
      </c>
      <c r="R39" s="4">
        <v>0.38923940647246347</v>
      </c>
    </row>
    <row r="40" spans="1:18" x14ac:dyDescent="0.35">
      <c r="A40" s="3" t="s">
        <v>32</v>
      </c>
      <c r="J40" s="24">
        <v>57.1</v>
      </c>
      <c r="P40" s="24">
        <v>77.5</v>
      </c>
    </row>
    <row r="41" spans="1:18" x14ac:dyDescent="0.35">
      <c r="A41" s="3" t="s">
        <v>33</v>
      </c>
      <c r="J41" s="24">
        <v>57</v>
      </c>
      <c r="P41" s="24">
        <v>67.2</v>
      </c>
    </row>
    <row r="43" spans="1:18" ht="26" x14ac:dyDescent="0.35">
      <c r="A43" s="7" t="s">
        <v>17</v>
      </c>
    </row>
    <row r="44" spans="1:18" ht="29" x14ac:dyDescent="0.35">
      <c r="A44" s="21" t="s">
        <v>1</v>
      </c>
      <c r="B44" s="21" t="s">
        <v>3</v>
      </c>
    </row>
    <row r="45" spans="1:18" x14ac:dyDescent="0.35">
      <c r="A45" s="27">
        <v>0.46</v>
      </c>
      <c r="B45" s="24">
        <v>8.6956521739130501</v>
      </c>
    </row>
    <row r="46" spans="1:18" x14ac:dyDescent="0.35">
      <c r="A46" s="24">
        <v>0.154</v>
      </c>
      <c r="B46" s="24">
        <v>85.714285714285722</v>
      </c>
    </row>
    <row r="47" spans="1:18" x14ac:dyDescent="0.35">
      <c r="A47" s="24">
        <v>0.105</v>
      </c>
      <c r="B47" s="24">
        <v>56.19047619047619</v>
      </c>
    </row>
    <row r="48" spans="1:18" x14ac:dyDescent="0.35">
      <c r="A48" s="27">
        <v>5.1999999999999998E-2</v>
      </c>
      <c r="B48" s="24">
        <v>23.076923076923073</v>
      </c>
    </row>
    <row r="49" spans="1:2" x14ac:dyDescent="0.35">
      <c r="A49" s="24">
        <v>0.36</v>
      </c>
      <c r="B49" s="24">
        <v>72.222222222222229</v>
      </c>
    </row>
    <row r="50" spans="1:2" x14ac:dyDescent="0.35">
      <c r="A50" s="27">
        <v>0.54</v>
      </c>
      <c r="B50" s="24">
        <v>-25.925925925925924</v>
      </c>
    </row>
    <row r="51" spans="1:2" x14ac:dyDescent="0.35">
      <c r="A51" s="24">
        <v>0.20399999999999999</v>
      </c>
      <c r="B51" s="24">
        <v>66.666666666666657</v>
      </c>
    </row>
    <row r="52" spans="1:2" x14ac:dyDescent="0.35">
      <c r="A52" s="24">
        <v>0.186</v>
      </c>
      <c r="B52" s="24">
        <v>65.591397849462368</v>
      </c>
    </row>
    <row r="53" spans="1:2" x14ac:dyDescent="0.35">
      <c r="A53" s="27">
        <v>4.3999999999999997E-2</v>
      </c>
      <c r="B53" s="24">
        <v>40.909090909090907</v>
      </c>
    </row>
    <row r="54" spans="1:2" x14ac:dyDescent="0.35">
      <c r="A54" s="27">
        <v>8.2000000000000003E-2</v>
      </c>
      <c r="B54" s="24">
        <v>53.658536585365859</v>
      </c>
    </row>
    <row r="55" spans="1:2" x14ac:dyDescent="0.35">
      <c r="A55" s="27">
        <v>7.0000000000000007E-2</v>
      </c>
      <c r="B55" s="24">
        <v>40</v>
      </c>
    </row>
    <row r="56" spans="1:2" x14ac:dyDescent="0.35">
      <c r="A56" s="24">
        <v>0.14799999999999999</v>
      </c>
      <c r="B56" s="24">
        <v>35.13513513513513</v>
      </c>
    </row>
    <row r="57" spans="1:2" x14ac:dyDescent="0.35">
      <c r="A57" s="24">
        <v>8.2000000000000003E-2</v>
      </c>
      <c r="B57" s="24">
        <v>-9.7560975609756024</v>
      </c>
    </row>
    <row r="58" spans="1:2" x14ac:dyDescent="0.35">
      <c r="A58" s="24">
        <v>0.14199999999999999</v>
      </c>
      <c r="B58" s="24">
        <v>50.704225352112665</v>
      </c>
    </row>
    <row r="59" spans="1:2" x14ac:dyDescent="0.35">
      <c r="A59" s="24">
        <v>0.122</v>
      </c>
      <c r="B59" s="24">
        <v>60.655737704918032</v>
      </c>
    </row>
    <row r="60" spans="1:2" x14ac:dyDescent="0.35">
      <c r="A60" s="27">
        <v>0.03</v>
      </c>
      <c r="B60" s="24">
        <v>-60.000000000000007</v>
      </c>
    </row>
    <row r="61" spans="1:2" x14ac:dyDescent="0.35">
      <c r="A61" s="27">
        <v>3.7999999999999999E-2</v>
      </c>
      <c r="B61" s="24">
        <v>10.526315789473676</v>
      </c>
    </row>
    <row r="62" spans="1:2" x14ac:dyDescent="0.35">
      <c r="A62" s="27">
        <v>3.2000000000000001E-2</v>
      </c>
      <c r="B62" s="24">
        <v>-50</v>
      </c>
    </row>
    <row r="63" spans="1:2" x14ac:dyDescent="0.35">
      <c r="A63" s="27">
        <v>8.4000000000000005E-2</v>
      </c>
      <c r="B63" s="24">
        <v>45.238095238095241</v>
      </c>
    </row>
    <row r="64" spans="1:2" x14ac:dyDescent="0.35">
      <c r="A64" s="27">
        <v>9.6000000000000002E-2</v>
      </c>
      <c r="B64" s="24">
        <v>10.416666666666675</v>
      </c>
    </row>
    <row r="65" spans="1:2" x14ac:dyDescent="0.35">
      <c r="A65" s="24">
        <v>0.112</v>
      </c>
      <c r="B65" s="24">
        <v>50</v>
      </c>
    </row>
    <row r="66" spans="1:2" x14ac:dyDescent="0.35">
      <c r="A66" s="24">
        <v>0.13800000000000001</v>
      </c>
      <c r="B66" s="24">
        <v>57.971014492753625</v>
      </c>
    </row>
    <row r="67" spans="1:2" x14ac:dyDescent="0.35">
      <c r="A67" s="24">
        <v>0.14000000000000001</v>
      </c>
      <c r="B67" s="24">
        <v>54.285714285714292</v>
      </c>
    </row>
    <row r="68" spans="1:2" x14ac:dyDescent="0.35">
      <c r="A68" s="24">
        <v>0.14000000000000001</v>
      </c>
      <c r="B68" s="24">
        <v>28.571428571428577</v>
      </c>
    </row>
    <row r="71" spans="1:2" ht="29" x14ac:dyDescent="0.35">
      <c r="A71" s="21" t="s">
        <v>1</v>
      </c>
      <c r="B71" s="21" t="s">
        <v>3</v>
      </c>
    </row>
    <row r="72" spans="1:2" x14ac:dyDescent="0.35">
      <c r="A72" s="27">
        <v>8</v>
      </c>
      <c r="B72" s="24">
        <v>75</v>
      </c>
    </row>
    <row r="73" spans="1:2" x14ac:dyDescent="0.35">
      <c r="A73" s="24">
        <v>35</v>
      </c>
      <c r="B73" s="24">
        <v>91.428571428571431</v>
      </c>
    </row>
    <row r="74" spans="1:2" x14ac:dyDescent="0.35">
      <c r="A74" s="24">
        <v>27</v>
      </c>
      <c r="B74" s="24">
        <v>92.592592592592595</v>
      </c>
    </row>
    <row r="75" spans="1:2" x14ac:dyDescent="0.35">
      <c r="A75" s="27">
        <v>6</v>
      </c>
      <c r="B75" s="24">
        <v>66.666666666666657</v>
      </c>
    </row>
    <row r="76" spans="1:2" x14ac:dyDescent="0.35">
      <c r="A76" s="24">
        <v>98</v>
      </c>
      <c r="B76" s="24">
        <v>94.897959183673478</v>
      </c>
    </row>
    <row r="77" spans="1:2" x14ac:dyDescent="0.35">
      <c r="A77" s="24">
        <v>55</v>
      </c>
      <c r="B77" s="24">
        <v>92.72727272727272</v>
      </c>
    </row>
    <row r="78" spans="1:2" x14ac:dyDescent="0.35">
      <c r="A78" s="24">
        <v>87.3</v>
      </c>
      <c r="B78" s="24">
        <v>82.130584192439869</v>
      </c>
    </row>
    <row r="79" spans="1:2" x14ac:dyDescent="0.35">
      <c r="A79" s="24">
        <v>40</v>
      </c>
      <c r="B79" s="24">
        <v>77.5</v>
      </c>
    </row>
    <row r="80" spans="1:2" x14ac:dyDescent="0.35">
      <c r="A80" s="27">
        <v>17</v>
      </c>
      <c r="B80" s="24">
        <v>88.235294117647058</v>
      </c>
    </row>
    <row r="81" spans="1:2" x14ac:dyDescent="0.35">
      <c r="A81" s="24">
        <v>21</v>
      </c>
      <c r="B81" s="24">
        <v>66.666666666666657</v>
      </c>
    </row>
    <row r="82" spans="1:2" x14ac:dyDescent="0.35">
      <c r="A82" s="24">
        <v>28</v>
      </c>
      <c r="B82" s="24">
        <v>50</v>
      </c>
    </row>
    <row r="83" spans="1:2" x14ac:dyDescent="0.35">
      <c r="A83" s="24">
        <v>74</v>
      </c>
      <c r="B83" s="24">
        <v>62.162162162162161</v>
      </c>
    </row>
    <row r="84" spans="1:2" x14ac:dyDescent="0.35">
      <c r="A84" s="24">
        <v>44.6</v>
      </c>
      <c r="B84" s="24">
        <v>40.358744394618832</v>
      </c>
    </row>
    <row r="85" spans="1:2" x14ac:dyDescent="0.35">
      <c r="A85" s="27">
        <v>20</v>
      </c>
      <c r="B85" s="24">
        <v>75</v>
      </c>
    </row>
    <row r="86" spans="1:2" x14ac:dyDescent="0.35">
      <c r="A86" s="24">
        <v>30</v>
      </c>
      <c r="B86" s="24">
        <v>86.666666666666671</v>
      </c>
    </row>
    <row r="87" spans="1:2" x14ac:dyDescent="0.35">
      <c r="A87" s="27">
        <v>13.5</v>
      </c>
      <c r="B87" s="24">
        <v>40.74074074074074</v>
      </c>
    </row>
    <row r="88" spans="1:2" x14ac:dyDescent="0.35">
      <c r="A88" s="24">
        <v>23</v>
      </c>
      <c r="B88" s="24">
        <v>23.913043478260871</v>
      </c>
    </row>
    <row r="89" spans="1:2" x14ac:dyDescent="0.35">
      <c r="A89" s="24">
        <v>24</v>
      </c>
      <c r="B89" s="24">
        <v>18.75</v>
      </c>
    </row>
    <row r="90" spans="1:2" x14ac:dyDescent="0.35">
      <c r="A90" s="24">
        <v>27.5</v>
      </c>
      <c r="B90" s="24">
        <v>41.818181818181813</v>
      </c>
    </row>
    <row r="91" spans="1:2" x14ac:dyDescent="0.35">
      <c r="A91" s="24">
        <v>28</v>
      </c>
      <c r="B91" s="24">
        <v>42.142857142857146</v>
      </c>
    </row>
    <row r="92" spans="1:2" x14ac:dyDescent="0.35">
      <c r="A92" s="24">
        <v>46</v>
      </c>
      <c r="B92" s="24">
        <v>88.043478260869563</v>
      </c>
    </row>
    <row r="93" spans="1:2" x14ac:dyDescent="0.35">
      <c r="A93" s="24">
        <v>60</v>
      </c>
      <c r="B93" s="24">
        <v>80</v>
      </c>
    </row>
    <row r="94" spans="1:2" x14ac:dyDescent="0.35">
      <c r="A94" s="24">
        <v>58</v>
      </c>
      <c r="B94" s="24">
        <v>80.172413793103445</v>
      </c>
    </row>
    <row r="95" spans="1:2" x14ac:dyDescent="0.35">
      <c r="A95" s="24">
        <v>74.5</v>
      </c>
      <c r="B95" s="24">
        <v>65.100671140939596</v>
      </c>
    </row>
  </sheetData>
  <mergeCells count="14">
    <mergeCell ref="D1:E1"/>
    <mergeCell ref="D2:E2"/>
    <mergeCell ref="D3:E3"/>
    <mergeCell ref="D4:E4"/>
    <mergeCell ref="B7:G7"/>
    <mergeCell ref="K7:M7"/>
    <mergeCell ref="N7:P7"/>
    <mergeCell ref="Q7:Q8"/>
    <mergeCell ref="B34:G34"/>
    <mergeCell ref="H34:J34"/>
    <mergeCell ref="K34:M34"/>
    <mergeCell ref="N34:P34"/>
    <mergeCell ref="Q34:R34"/>
    <mergeCell ref="H7:J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C426-A892-47F2-A53E-9650B4154E9A}">
  <dimension ref="A1:R76"/>
  <sheetViews>
    <sheetView topLeftCell="A31" workbookViewId="0">
      <selection activeCell="A38" sqref="A38:B54"/>
    </sheetView>
  </sheetViews>
  <sheetFormatPr defaultRowHeight="14.5" x14ac:dyDescent="0.35"/>
  <cols>
    <col min="1" max="1" width="17.26953125" style="23" customWidth="1"/>
    <col min="2" max="16384" width="8.7265625" style="23"/>
  </cols>
  <sheetData>
    <row r="1" spans="1:17" s="22" customFormat="1" x14ac:dyDescent="0.35">
      <c r="A1" s="8" t="s">
        <v>18</v>
      </c>
      <c r="B1" s="8" t="s">
        <v>88</v>
      </c>
      <c r="D1" s="41" t="s">
        <v>29</v>
      </c>
      <c r="E1" s="41"/>
      <c r="F1" s="9"/>
    </row>
    <row r="2" spans="1:17" s="22" customFormat="1" x14ac:dyDescent="0.35">
      <c r="A2" s="8" t="s">
        <v>21</v>
      </c>
      <c r="B2" s="8">
        <v>6.3E-2</v>
      </c>
      <c r="D2" s="41" t="s">
        <v>27</v>
      </c>
      <c r="E2" s="41"/>
      <c r="F2" s="8"/>
    </row>
    <row r="3" spans="1:17" s="3" customFormat="1" x14ac:dyDescent="0.35">
      <c r="A3" s="8" t="s">
        <v>22</v>
      </c>
      <c r="B3" s="8" t="s">
        <v>86</v>
      </c>
      <c r="D3" s="41" t="s">
        <v>30</v>
      </c>
      <c r="E3" s="41"/>
      <c r="F3" s="9"/>
    </row>
    <row r="4" spans="1:17" s="3" customFormat="1" x14ac:dyDescent="0.35">
      <c r="A4" s="8" t="s">
        <v>24</v>
      </c>
      <c r="B4" s="8"/>
      <c r="D4" s="41"/>
      <c r="E4" s="41"/>
      <c r="F4" s="9"/>
    </row>
    <row r="5" spans="1:17" s="3" customFormat="1" x14ac:dyDescent="0.35">
      <c r="A5" s="8" t="s">
        <v>42</v>
      </c>
      <c r="B5" s="8" t="s">
        <v>87</v>
      </c>
      <c r="D5" s="8"/>
      <c r="E5" s="8"/>
      <c r="F5" s="9"/>
    </row>
    <row r="6" spans="1:17" s="3" customFormat="1" x14ac:dyDescent="0.35">
      <c r="A6" s="8"/>
      <c r="B6" s="8"/>
      <c r="D6" s="8"/>
      <c r="E6" s="8"/>
      <c r="F6" s="9"/>
    </row>
    <row r="7" spans="1:17" s="3" customFormat="1" x14ac:dyDescent="0.35">
      <c r="A7" s="22"/>
      <c r="B7" s="38" t="s">
        <v>12</v>
      </c>
      <c r="C7" s="38"/>
      <c r="D7" s="38"/>
      <c r="E7" s="38"/>
      <c r="F7" s="38"/>
      <c r="G7" s="38"/>
      <c r="H7" s="38" t="s">
        <v>4</v>
      </c>
      <c r="I7" s="38"/>
      <c r="J7" s="38"/>
      <c r="K7" s="38" t="s">
        <v>5</v>
      </c>
      <c r="L7" s="38"/>
      <c r="M7" s="38"/>
      <c r="N7" s="38" t="s">
        <v>6</v>
      </c>
      <c r="O7" s="38"/>
      <c r="P7" s="38"/>
      <c r="Q7" s="38" t="s">
        <v>35</v>
      </c>
    </row>
    <row r="8" spans="1:17" s="3" customFormat="1" ht="43.5" x14ac:dyDescent="0.35">
      <c r="A8" s="22" t="s">
        <v>54</v>
      </c>
      <c r="B8" s="22" t="s">
        <v>7</v>
      </c>
      <c r="C8" s="22" t="s">
        <v>8</v>
      </c>
      <c r="D8" s="22" t="s">
        <v>16</v>
      </c>
      <c r="E8" s="22" t="s">
        <v>10</v>
      </c>
      <c r="F8" s="22" t="s">
        <v>9</v>
      </c>
      <c r="G8" s="22" t="s">
        <v>11</v>
      </c>
      <c r="H8" s="22" t="s">
        <v>1</v>
      </c>
      <c r="I8" s="22" t="s">
        <v>2</v>
      </c>
      <c r="J8" s="22" t="s">
        <v>3</v>
      </c>
      <c r="K8" s="22" t="s">
        <v>1</v>
      </c>
      <c r="L8" s="22" t="s">
        <v>2</v>
      </c>
      <c r="M8" s="22" t="s">
        <v>3</v>
      </c>
      <c r="N8" s="22" t="s">
        <v>1</v>
      </c>
      <c r="O8" s="22" t="s">
        <v>2</v>
      </c>
      <c r="P8" s="22" t="s">
        <v>3</v>
      </c>
      <c r="Q8" s="38"/>
    </row>
    <row r="9" spans="1:17" x14ac:dyDescent="0.35">
      <c r="A9" s="23" t="s">
        <v>55</v>
      </c>
      <c r="B9" s="23">
        <v>0.34</v>
      </c>
      <c r="C9" s="23">
        <v>18</v>
      </c>
      <c r="D9" s="30">
        <f>B9/C9</f>
        <v>1.8888888888888889E-2</v>
      </c>
      <c r="E9" s="23">
        <v>442</v>
      </c>
      <c r="F9" s="23">
        <v>0</v>
      </c>
      <c r="G9" s="30">
        <f>F9/E9*100</f>
        <v>0</v>
      </c>
      <c r="H9" s="23">
        <v>0.22</v>
      </c>
      <c r="I9" s="23">
        <v>0.06</v>
      </c>
      <c r="J9" s="30">
        <f>(H9-I9)/H9*100</f>
        <v>72.727272727272734</v>
      </c>
      <c r="N9" s="23">
        <v>539</v>
      </c>
      <c r="O9" s="23">
        <v>32</v>
      </c>
      <c r="P9" s="30">
        <f>(N9-O9)/N9*100</f>
        <v>94.063079777365488</v>
      </c>
    </row>
    <row r="10" spans="1:17" x14ac:dyDescent="0.35">
      <c r="A10" s="23" t="s">
        <v>56</v>
      </c>
      <c r="B10" s="23">
        <v>1.34</v>
      </c>
      <c r="C10" s="23">
        <v>46</v>
      </c>
      <c r="D10" s="30">
        <f t="shared" ref="D10:D25" si="0">B10/C10</f>
        <v>2.9130434782608697E-2</v>
      </c>
      <c r="E10" s="23">
        <v>2127</v>
      </c>
      <c r="F10" s="23">
        <v>0</v>
      </c>
      <c r="G10" s="30">
        <f t="shared" ref="G10:G25" si="1">F10/E10*100</f>
        <v>0</v>
      </c>
      <c r="H10" s="23">
        <v>0.31</v>
      </c>
      <c r="I10" s="23">
        <v>7.0000000000000007E-2</v>
      </c>
      <c r="J10" s="30">
        <f t="shared" ref="J10:J25" si="2">(H10-I10)/H10*100</f>
        <v>77.41935483870968</v>
      </c>
      <c r="N10" s="23">
        <v>387</v>
      </c>
      <c r="O10" s="23">
        <v>48</v>
      </c>
      <c r="P10" s="30">
        <f t="shared" ref="P10:P25" si="3">(N10-O10)/N10*100</f>
        <v>87.596899224806208</v>
      </c>
    </row>
    <row r="11" spans="1:17" x14ac:dyDescent="0.35">
      <c r="A11" s="23" t="s">
        <v>57</v>
      </c>
      <c r="B11" s="23">
        <v>0.8</v>
      </c>
      <c r="C11" s="23">
        <v>11</v>
      </c>
      <c r="D11" s="30">
        <f t="shared" si="0"/>
        <v>7.2727272727272738E-2</v>
      </c>
      <c r="E11" s="23">
        <v>1149</v>
      </c>
      <c r="F11" s="23">
        <v>0</v>
      </c>
      <c r="G11" s="30">
        <f t="shared" si="1"/>
        <v>0</v>
      </c>
      <c r="H11" s="23">
        <v>0.42</v>
      </c>
      <c r="I11" s="23">
        <v>7.0000000000000007E-2</v>
      </c>
      <c r="J11" s="30">
        <f t="shared" si="2"/>
        <v>83.333333333333329</v>
      </c>
      <c r="N11" s="23">
        <v>512</v>
      </c>
      <c r="O11" s="23">
        <v>43</v>
      </c>
      <c r="P11" s="30">
        <f t="shared" si="3"/>
        <v>91.6015625</v>
      </c>
    </row>
    <row r="12" spans="1:17" x14ac:dyDescent="0.35">
      <c r="A12" s="23" t="s">
        <v>58</v>
      </c>
      <c r="B12" s="23">
        <v>0.44</v>
      </c>
      <c r="C12" s="23">
        <v>6</v>
      </c>
      <c r="D12" s="30">
        <f t="shared" si="0"/>
        <v>7.3333333333333334E-2</v>
      </c>
      <c r="E12" s="23">
        <v>890</v>
      </c>
      <c r="F12" s="23">
        <v>0</v>
      </c>
      <c r="G12" s="30">
        <f t="shared" si="1"/>
        <v>0</v>
      </c>
      <c r="H12" s="23">
        <v>0.15</v>
      </c>
      <c r="I12" s="23">
        <v>0.04</v>
      </c>
      <c r="J12" s="30">
        <f t="shared" si="2"/>
        <v>73.333333333333329</v>
      </c>
      <c r="N12" s="23">
        <v>150</v>
      </c>
      <c r="O12" s="23">
        <v>18</v>
      </c>
      <c r="P12" s="30">
        <f t="shared" si="3"/>
        <v>88</v>
      </c>
    </row>
    <row r="13" spans="1:17" x14ac:dyDescent="0.35">
      <c r="A13" s="23" t="s">
        <v>59</v>
      </c>
      <c r="B13" s="23">
        <v>0.48</v>
      </c>
      <c r="C13" s="23">
        <v>5</v>
      </c>
      <c r="D13" s="30">
        <f t="shared" si="0"/>
        <v>9.6000000000000002E-2</v>
      </c>
      <c r="E13" s="23">
        <v>572</v>
      </c>
      <c r="F13" s="23">
        <v>0</v>
      </c>
      <c r="G13" s="30">
        <f t="shared" si="1"/>
        <v>0</v>
      </c>
      <c r="H13" s="23">
        <v>0.17</v>
      </c>
      <c r="I13" s="23">
        <v>7.0000000000000007E-2</v>
      </c>
      <c r="J13" s="30">
        <f t="shared" si="2"/>
        <v>58.82352941176471</v>
      </c>
      <c r="N13" s="23">
        <v>510</v>
      </c>
      <c r="O13" s="23">
        <v>43</v>
      </c>
      <c r="P13" s="30">
        <f t="shared" si="3"/>
        <v>91.568627450980387</v>
      </c>
    </row>
    <row r="14" spans="1:17" x14ac:dyDescent="0.35">
      <c r="A14" s="23" t="s">
        <v>60</v>
      </c>
      <c r="B14" s="23">
        <v>0.86</v>
      </c>
      <c r="C14" s="23">
        <v>7</v>
      </c>
      <c r="D14" s="30">
        <f t="shared" si="0"/>
        <v>0.12285714285714286</v>
      </c>
      <c r="E14" s="23">
        <v>1637</v>
      </c>
      <c r="F14" s="23">
        <v>0</v>
      </c>
      <c r="G14" s="30">
        <f t="shared" si="1"/>
        <v>0</v>
      </c>
      <c r="H14" s="23">
        <v>0.2</v>
      </c>
      <c r="I14" s="23">
        <v>0.04</v>
      </c>
      <c r="J14" s="30">
        <f t="shared" si="2"/>
        <v>80</v>
      </c>
      <c r="N14" s="23">
        <v>780</v>
      </c>
      <c r="O14" s="23">
        <v>16</v>
      </c>
      <c r="P14" s="30">
        <f t="shared" si="3"/>
        <v>97.948717948717942</v>
      </c>
    </row>
    <row r="15" spans="1:17" x14ac:dyDescent="0.35">
      <c r="A15" s="23" t="s">
        <v>61</v>
      </c>
      <c r="B15" s="23">
        <v>0.77</v>
      </c>
      <c r="C15" s="23">
        <v>13</v>
      </c>
      <c r="D15" s="30">
        <f t="shared" si="0"/>
        <v>5.9230769230769233E-2</v>
      </c>
      <c r="E15" s="23">
        <v>1319</v>
      </c>
      <c r="F15" s="23">
        <v>95</v>
      </c>
      <c r="G15" s="30">
        <f t="shared" si="1"/>
        <v>7.202426080363912</v>
      </c>
      <c r="H15" s="23">
        <v>0.21</v>
      </c>
      <c r="I15" s="23">
        <v>0.04</v>
      </c>
      <c r="J15" s="30">
        <f t="shared" si="2"/>
        <v>80.952380952380949</v>
      </c>
      <c r="N15" s="23">
        <v>580</v>
      </c>
      <c r="O15" s="23">
        <v>32</v>
      </c>
      <c r="P15" s="30">
        <f t="shared" si="3"/>
        <v>94.482758620689651</v>
      </c>
    </row>
    <row r="16" spans="1:17" x14ac:dyDescent="0.35">
      <c r="A16" s="23" t="s">
        <v>62</v>
      </c>
      <c r="B16" s="23">
        <v>0.73</v>
      </c>
      <c r="C16" s="23">
        <v>12</v>
      </c>
      <c r="D16" s="30">
        <f t="shared" si="0"/>
        <v>6.083333333333333E-2</v>
      </c>
      <c r="E16" s="23">
        <v>645</v>
      </c>
      <c r="F16" s="23">
        <v>89</v>
      </c>
      <c r="G16" s="30">
        <f t="shared" si="1"/>
        <v>13.798449612403102</v>
      </c>
      <c r="H16" s="23">
        <v>0.17</v>
      </c>
      <c r="I16" s="23">
        <v>0.14000000000000001</v>
      </c>
      <c r="J16" s="30">
        <f t="shared" si="2"/>
        <v>17.647058823529409</v>
      </c>
      <c r="N16" s="23">
        <v>570</v>
      </c>
      <c r="O16" s="23">
        <v>120</v>
      </c>
      <c r="P16" s="30">
        <f t="shared" si="3"/>
        <v>78.94736842105263</v>
      </c>
    </row>
    <row r="17" spans="1:18" x14ac:dyDescent="0.35">
      <c r="A17" s="23" t="s">
        <v>63</v>
      </c>
      <c r="B17" s="23">
        <v>0.47</v>
      </c>
      <c r="C17" s="23">
        <v>7</v>
      </c>
      <c r="D17" s="30">
        <f t="shared" si="0"/>
        <v>6.7142857142857143E-2</v>
      </c>
      <c r="E17" s="23">
        <v>971</v>
      </c>
      <c r="F17" s="23">
        <v>0</v>
      </c>
      <c r="G17" s="30">
        <f t="shared" si="1"/>
        <v>0</v>
      </c>
      <c r="H17" s="23">
        <v>7.0000000000000007E-2</v>
      </c>
      <c r="I17" s="32">
        <v>0.01</v>
      </c>
      <c r="J17" s="30">
        <f t="shared" si="2"/>
        <v>85.714285714285708</v>
      </c>
      <c r="N17" s="23">
        <v>40</v>
      </c>
      <c r="O17" s="23">
        <v>10</v>
      </c>
      <c r="P17" s="30">
        <f t="shared" si="3"/>
        <v>75</v>
      </c>
    </row>
    <row r="18" spans="1:18" x14ac:dyDescent="0.35">
      <c r="A18" s="23" t="s">
        <v>64</v>
      </c>
      <c r="B18" s="23">
        <v>0.69</v>
      </c>
      <c r="C18" s="23">
        <v>16</v>
      </c>
      <c r="D18" s="30">
        <f t="shared" si="0"/>
        <v>4.3124999999999997E-2</v>
      </c>
      <c r="E18" s="23">
        <v>1695</v>
      </c>
      <c r="F18" s="23">
        <v>0</v>
      </c>
      <c r="G18" s="30">
        <f t="shared" si="1"/>
        <v>0</v>
      </c>
      <c r="H18" s="23">
        <v>0.17</v>
      </c>
      <c r="I18" s="32">
        <v>0.01</v>
      </c>
      <c r="J18" s="30">
        <f t="shared" si="2"/>
        <v>94.117647058823522</v>
      </c>
      <c r="N18" s="23">
        <v>230</v>
      </c>
      <c r="O18" s="23">
        <v>17</v>
      </c>
      <c r="P18" s="30">
        <f t="shared" si="3"/>
        <v>92.608695652173907</v>
      </c>
    </row>
    <row r="19" spans="1:18" x14ac:dyDescent="0.35">
      <c r="A19" s="23" t="s">
        <v>65</v>
      </c>
      <c r="B19" s="23">
        <v>0.26</v>
      </c>
      <c r="C19" s="23">
        <v>9</v>
      </c>
      <c r="D19" s="30">
        <f t="shared" si="0"/>
        <v>2.8888888888888891E-2</v>
      </c>
      <c r="E19" s="23">
        <v>1208</v>
      </c>
      <c r="F19" s="23">
        <v>0</v>
      </c>
      <c r="G19" s="30">
        <f t="shared" si="1"/>
        <v>0</v>
      </c>
      <c r="H19" s="23">
        <v>0.28000000000000003</v>
      </c>
      <c r="I19" s="23">
        <v>0.03</v>
      </c>
      <c r="J19" s="30">
        <f t="shared" si="2"/>
        <v>89.285714285714278</v>
      </c>
      <c r="N19" s="23">
        <v>94</v>
      </c>
      <c r="O19" s="23">
        <v>6</v>
      </c>
      <c r="P19" s="30">
        <f t="shared" si="3"/>
        <v>93.61702127659575</v>
      </c>
    </row>
    <row r="20" spans="1:18" x14ac:dyDescent="0.35">
      <c r="A20" s="23" t="s">
        <v>66</v>
      </c>
      <c r="B20" s="23">
        <v>0.7</v>
      </c>
      <c r="C20" s="23">
        <v>6</v>
      </c>
      <c r="D20" s="30">
        <f t="shared" si="0"/>
        <v>0.11666666666666665</v>
      </c>
      <c r="E20" s="23">
        <v>1300</v>
      </c>
      <c r="F20" s="23">
        <v>0</v>
      </c>
      <c r="G20" s="30">
        <f t="shared" si="1"/>
        <v>0</v>
      </c>
      <c r="H20" s="23">
        <v>0.56000000000000005</v>
      </c>
      <c r="I20" s="23">
        <v>0.05</v>
      </c>
      <c r="J20" s="30">
        <f t="shared" si="2"/>
        <v>91.071428571428569</v>
      </c>
      <c r="N20" s="23">
        <v>389</v>
      </c>
      <c r="O20" s="23">
        <v>24</v>
      </c>
      <c r="P20" s="30">
        <f t="shared" si="3"/>
        <v>93.830334190231355</v>
      </c>
    </row>
    <row r="21" spans="1:18" x14ac:dyDescent="0.35">
      <c r="A21" s="23" t="s">
        <v>67</v>
      </c>
      <c r="B21" s="23">
        <v>0.71</v>
      </c>
      <c r="C21" s="23">
        <v>4</v>
      </c>
      <c r="D21" s="30">
        <f t="shared" si="0"/>
        <v>0.17749999999999999</v>
      </c>
      <c r="E21" s="23">
        <v>2876</v>
      </c>
      <c r="F21" s="23">
        <v>891</v>
      </c>
      <c r="G21" s="30">
        <f t="shared" si="1"/>
        <v>30.980528511821976</v>
      </c>
      <c r="H21" s="23">
        <v>0.57999999999999996</v>
      </c>
      <c r="I21" s="23">
        <v>0.05</v>
      </c>
      <c r="J21" s="30">
        <f t="shared" si="2"/>
        <v>91.379310344827587</v>
      </c>
      <c r="N21" s="23">
        <v>308</v>
      </c>
      <c r="O21" s="23">
        <v>21</v>
      </c>
      <c r="P21" s="30">
        <f t="shared" si="3"/>
        <v>93.181818181818173</v>
      </c>
    </row>
    <row r="22" spans="1:18" x14ac:dyDescent="0.35">
      <c r="A22" s="23" t="s">
        <v>68</v>
      </c>
      <c r="B22" s="23">
        <v>0.51</v>
      </c>
      <c r="C22" s="23">
        <v>21</v>
      </c>
      <c r="D22" s="30">
        <f t="shared" si="0"/>
        <v>2.4285714285714285E-2</v>
      </c>
      <c r="E22" s="23">
        <v>1829</v>
      </c>
      <c r="F22" s="23">
        <v>0</v>
      </c>
      <c r="G22" s="30">
        <f t="shared" si="1"/>
        <v>0</v>
      </c>
      <c r="H22" s="23">
        <v>0.32</v>
      </c>
      <c r="I22" s="23">
        <v>0.05</v>
      </c>
      <c r="J22" s="30">
        <f t="shared" si="2"/>
        <v>84.375</v>
      </c>
      <c r="N22" s="23">
        <v>170</v>
      </c>
      <c r="O22" s="23">
        <v>17</v>
      </c>
      <c r="P22" s="30">
        <f t="shared" si="3"/>
        <v>90</v>
      </c>
    </row>
    <row r="23" spans="1:18" x14ac:dyDescent="0.35">
      <c r="A23" s="23" t="s">
        <v>69</v>
      </c>
      <c r="B23" s="23">
        <v>0.76</v>
      </c>
      <c r="C23" s="23">
        <v>9</v>
      </c>
      <c r="D23" s="30">
        <f t="shared" si="0"/>
        <v>8.4444444444444447E-2</v>
      </c>
      <c r="E23" s="23">
        <v>1648</v>
      </c>
      <c r="F23" s="23">
        <v>359</v>
      </c>
      <c r="G23" s="30">
        <f t="shared" si="1"/>
        <v>21.783980582524272</v>
      </c>
      <c r="H23" s="23">
        <v>0.42</v>
      </c>
      <c r="I23" s="23">
        <v>0.13</v>
      </c>
      <c r="J23" s="30">
        <f t="shared" si="2"/>
        <v>69.047619047619051</v>
      </c>
      <c r="N23" s="23">
        <v>280</v>
      </c>
      <c r="O23" s="23">
        <v>95</v>
      </c>
      <c r="P23" s="30">
        <f t="shared" si="3"/>
        <v>66.071428571428569</v>
      </c>
    </row>
    <row r="24" spans="1:18" x14ac:dyDescent="0.35">
      <c r="A24" s="23" t="s">
        <v>70</v>
      </c>
      <c r="B24" s="23">
        <v>2.62</v>
      </c>
      <c r="C24" s="23">
        <v>26</v>
      </c>
      <c r="D24" s="30">
        <f t="shared" si="0"/>
        <v>0.10076923076923078</v>
      </c>
      <c r="E24" s="23">
        <v>3565</v>
      </c>
      <c r="F24" s="23">
        <v>19</v>
      </c>
      <c r="G24" s="30">
        <f t="shared" si="1"/>
        <v>0.53295932678821878</v>
      </c>
      <c r="H24" s="23">
        <v>0.65</v>
      </c>
      <c r="I24" s="23">
        <v>0.12</v>
      </c>
      <c r="J24" s="30">
        <f t="shared" si="2"/>
        <v>81.538461538461533</v>
      </c>
      <c r="N24" s="23">
        <v>529</v>
      </c>
      <c r="O24" s="23">
        <v>73</v>
      </c>
      <c r="P24" s="30">
        <f t="shared" si="3"/>
        <v>86.200378071833654</v>
      </c>
    </row>
    <row r="25" spans="1:18" x14ac:dyDescent="0.35">
      <c r="A25" s="23" t="s">
        <v>71</v>
      </c>
      <c r="B25" s="23">
        <v>0.43</v>
      </c>
      <c r="C25" s="23">
        <v>5</v>
      </c>
      <c r="D25" s="30">
        <f t="shared" si="0"/>
        <v>8.5999999999999993E-2</v>
      </c>
      <c r="E25" s="23">
        <v>701</v>
      </c>
      <c r="F25" s="23">
        <v>0</v>
      </c>
      <c r="G25" s="30">
        <f t="shared" si="1"/>
        <v>0</v>
      </c>
      <c r="H25" s="23">
        <v>0.69</v>
      </c>
      <c r="I25" s="23">
        <v>0.1</v>
      </c>
      <c r="J25" s="30">
        <f t="shared" si="2"/>
        <v>85.507246376811594</v>
      </c>
      <c r="N25" s="23">
        <v>397</v>
      </c>
      <c r="O25" s="23">
        <v>67</v>
      </c>
      <c r="P25" s="30">
        <f t="shared" si="3"/>
        <v>83.123425692695221</v>
      </c>
    </row>
    <row r="26" spans="1:18" x14ac:dyDescent="0.35">
      <c r="I26" s="23" t="s">
        <v>72</v>
      </c>
    </row>
    <row r="27" spans="1:18" s="3" customFormat="1" x14ac:dyDescent="0.35">
      <c r="A27" s="22"/>
      <c r="B27" s="33" t="s">
        <v>12</v>
      </c>
      <c r="C27" s="34"/>
      <c r="D27" s="34"/>
      <c r="E27" s="34"/>
      <c r="F27" s="34"/>
      <c r="G27" s="35"/>
      <c r="H27" s="33" t="s">
        <v>4</v>
      </c>
      <c r="I27" s="34"/>
      <c r="J27" s="35"/>
      <c r="K27" s="33" t="s">
        <v>5</v>
      </c>
      <c r="L27" s="34"/>
      <c r="M27" s="35"/>
      <c r="N27" s="33" t="s">
        <v>6</v>
      </c>
      <c r="O27" s="34"/>
      <c r="P27" s="35"/>
      <c r="Q27" s="38" t="s">
        <v>35</v>
      </c>
      <c r="R27" s="38"/>
    </row>
    <row r="28" spans="1:18" s="3" customFormat="1" ht="43.5" x14ac:dyDescent="0.35">
      <c r="A28" s="22" t="s">
        <v>46</v>
      </c>
      <c r="B28" s="22" t="s">
        <v>7</v>
      </c>
      <c r="C28" s="22" t="s">
        <v>8</v>
      </c>
      <c r="D28" s="22" t="s">
        <v>16</v>
      </c>
      <c r="E28" s="22" t="s">
        <v>10</v>
      </c>
      <c r="F28" s="22" t="s">
        <v>9</v>
      </c>
      <c r="G28" s="22" t="s">
        <v>11</v>
      </c>
      <c r="H28" s="22" t="s">
        <v>1</v>
      </c>
      <c r="I28" s="22" t="s">
        <v>2</v>
      </c>
      <c r="J28" s="22" t="s">
        <v>3</v>
      </c>
      <c r="K28" s="22" t="s">
        <v>1</v>
      </c>
      <c r="L28" s="22" t="s">
        <v>2</v>
      </c>
      <c r="M28" s="22" t="s">
        <v>3</v>
      </c>
      <c r="N28" s="22" t="s">
        <v>1</v>
      </c>
      <c r="O28" s="22" t="s">
        <v>2</v>
      </c>
      <c r="P28" s="22" t="s">
        <v>3</v>
      </c>
      <c r="Q28" s="22" t="s">
        <v>37</v>
      </c>
      <c r="R28" s="22" t="s">
        <v>38</v>
      </c>
    </row>
    <row r="29" spans="1:18" x14ac:dyDescent="0.35">
      <c r="A29" s="3" t="s">
        <v>13</v>
      </c>
      <c r="B29" s="30">
        <f>MEDIAN(B9:B25)</f>
        <v>0.7</v>
      </c>
      <c r="C29" s="30">
        <f t="shared" ref="C29:P29" si="4">MEDIAN(C9:C25)</f>
        <v>9</v>
      </c>
      <c r="D29" s="30">
        <f t="shared" si="4"/>
        <v>7.2727272727272738E-2</v>
      </c>
      <c r="E29" s="30">
        <f t="shared" si="4"/>
        <v>1300</v>
      </c>
      <c r="F29" s="30">
        <f t="shared" si="4"/>
        <v>0</v>
      </c>
      <c r="G29" s="30">
        <f t="shared" si="4"/>
        <v>0</v>
      </c>
      <c r="H29" s="30">
        <f t="shared" si="4"/>
        <v>0.28000000000000003</v>
      </c>
      <c r="I29" s="30">
        <f t="shared" si="4"/>
        <v>0.05</v>
      </c>
      <c r="J29" s="30">
        <f t="shared" si="4"/>
        <v>81.538461538461533</v>
      </c>
      <c r="K29" s="30"/>
      <c r="L29" s="30"/>
      <c r="M29" s="30"/>
      <c r="N29" s="30">
        <f t="shared" si="4"/>
        <v>389</v>
      </c>
      <c r="O29" s="30">
        <f t="shared" si="4"/>
        <v>32</v>
      </c>
      <c r="P29" s="30">
        <f t="shared" si="4"/>
        <v>91.568627450980387</v>
      </c>
    </row>
    <row r="30" spans="1:18" x14ac:dyDescent="0.35">
      <c r="A30" s="3" t="s">
        <v>14</v>
      </c>
      <c r="B30" s="30">
        <f>AVERAGE(B9:B25)</f>
        <v>0.75941176470588234</v>
      </c>
      <c r="C30" s="30">
        <f t="shared" ref="C30:P30" si="5">AVERAGE(C9:C25)</f>
        <v>13</v>
      </c>
      <c r="D30" s="30">
        <f t="shared" si="5"/>
        <v>7.4224939844185364E-2</v>
      </c>
      <c r="E30" s="30">
        <f t="shared" si="5"/>
        <v>1445.5294117647059</v>
      </c>
      <c r="F30" s="30">
        <f t="shared" si="5"/>
        <v>85.470588235294116</v>
      </c>
      <c r="G30" s="30">
        <f t="shared" si="5"/>
        <v>4.3704908302294987</v>
      </c>
      <c r="H30" s="30">
        <f t="shared" si="5"/>
        <v>0.32882352941176468</v>
      </c>
      <c r="I30" s="30">
        <f t="shared" si="5"/>
        <v>6.3529411764705904E-2</v>
      </c>
      <c r="J30" s="30">
        <f t="shared" si="5"/>
        <v>77.427822138723272</v>
      </c>
      <c r="K30" s="30"/>
      <c r="L30" s="30"/>
      <c r="M30" s="30"/>
      <c r="N30" s="30">
        <f t="shared" si="5"/>
        <v>380.29411764705884</v>
      </c>
      <c r="O30" s="30">
        <f t="shared" si="5"/>
        <v>40.117647058823529</v>
      </c>
      <c r="P30" s="30">
        <f t="shared" si="5"/>
        <v>88.108359740022891</v>
      </c>
    </row>
    <row r="31" spans="1:18" x14ac:dyDescent="0.35">
      <c r="A31" s="3" t="s">
        <v>15</v>
      </c>
      <c r="B31" s="30">
        <f>STDEV(B9:B25)</f>
        <v>0.54096523211103065</v>
      </c>
      <c r="C31" s="30">
        <f t="shared" ref="C31:P31" si="6">STDEV(C9:C25)</f>
        <v>10.523782589924593</v>
      </c>
      <c r="D31" s="30">
        <f t="shared" si="6"/>
        <v>4.1324485345306743E-2</v>
      </c>
      <c r="E31" s="30">
        <f t="shared" si="6"/>
        <v>828.03873080060839</v>
      </c>
      <c r="F31" s="30">
        <f t="shared" si="6"/>
        <v>225.8152224848501</v>
      </c>
      <c r="G31" s="30">
        <f t="shared" si="6"/>
        <v>9.1929692021733072</v>
      </c>
      <c r="H31" s="30">
        <f t="shared" si="6"/>
        <v>0.19150334047155604</v>
      </c>
      <c r="I31" s="30">
        <f t="shared" si="6"/>
        <v>3.8720339692238648E-2</v>
      </c>
      <c r="J31" s="30">
        <f t="shared" si="6"/>
        <v>17.821889662656538</v>
      </c>
      <c r="K31" s="30"/>
      <c r="L31" s="30"/>
      <c r="M31" s="30"/>
      <c r="N31" s="30">
        <f t="shared" si="6"/>
        <v>201.6189985795865</v>
      </c>
      <c r="O31" s="30">
        <f t="shared" si="6"/>
        <v>31.862757164401938</v>
      </c>
      <c r="P31" s="30">
        <f t="shared" si="6"/>
        <v>8.2154593506512814</v>
      </c>
    </row>
    <row r="32" spans="1:18" x14ac:dyDescent="0.35">
      <c r="A32" s="3" t="s">
        <v>31</v>
      </c>
      <c r="B32" s="30">
        <f>B31/B30</f>
        <v>0.71234771075813486</v>
      </c>
      <c r="C32" s="30">
        <f t="shared" ref="C32:P32" si="7">C31/C30</f>
        <v>0.80952173768650715</v>
      </c>
      <c r="D32" s="30">
        <f t="shared" si="7"/>
        <v>0.55674663303272476</v>
      </c>
      <c r="E32" s="30">
        <f t="shared" si="7"/>
        <v>0.57282731438147405</v>
      </c>
      <c r="F32" s="30">
        <f t="shared" si="7"/>
        <v>2.6420225617635595</v>
      </c>
      <c r="G32" s="30">
        <f t="shared" si="7"/>
        <v>2.1034180276933738</v>
      </c>
      <c r="H32" s="30">
        <f t="shared" si="7"/>
        <v>0.58238940751636004</v>
      </c>
      <c r="I32" s="30">
        <f t="shared" si="7"/>
        <v>0.60948682848894142</v>
      </c>
      <c r="J32" s="30">
        <f t="shared" si="7"/>
        <v>0.23017423414965768</v>
      </c>
      <c r="K32" s="30"/>
      <c r="L32" s="30"/>
      <c r="M32" s="30"/>
      <c r="N32" s="30">
        <f t="shared" si="7"/>
        <v>0.53016596687594286</v>
      </c>
      <c r="O32" s="30">
        <f t="shared" si="7"/>
        <v>0.79423294984579607</v>
      </c>
      <c r="P32" s="30">
        <f t="shared" si="7"/>
        <v>9.3242677254374531E-2</v>
      </c>
    </row>
    <row r="33" spans="1:16" x14ac:dyDescent="0.35">
      <c r="A33" s="3" t="s">
        <v>32</v>
      </c>
      <c r="H33" s="30">
        <v>0.28000000000000003</v>
      </c>
      <c r="I33" s="30">
        <v>0.05</v>
      </c>
      <c r="J33" s="30">
        <v>81.538461538461533</v>
      </c>
      <c r="N33" s="30">
        <v>389</v>
      </c>
      <c r="O33" s="30">
        <v>32</v>
      </c>
      <c r="P33" s="30">
        <v>91.568627450980387</v>
      </c>
    </row>
    <row r="34" spans="1:16" x14ac:dyDescent="0.35">
      <c r="A34" s="3" t="s">
        <v>33</v>
      </c>
      <c r="H34" s="30">
        <v>0.32882352941176468</v>
      </c>
      <c r="I34" s="30">
        <v>6.3529411764705918E-2</v>
      </c>
      <c r="J34" s="30">
        <v>77.427822138723286</v>
      </c>
      <c r="N34" s="30">
        <v>380.29411764705884</v>
      </c>
      <c r="O34" s="30">
        <v>40.117647058823529</v>
      </c>
      <c r="P34" s="30">
        <v>88.108359740022891</v>
      </c>
    </row>
    <row r="37" spans="1:16" x14ac:dyDescent="0.35">
      <c r="A37" s="23" t="s">
        <v>1</v>
      </c>
      <c r="B37" s="23" t="s">
        <v>3</v>
      </c>
    </row>
    <row r="38" spans="1:16" x14ac:dyDescent="0.35">
      <c r="A38" s="23">
        <v>0.22</v>
      </c>
      <c r="B38" s="23">
        <v>72.727272727272734</v>
      </c>
    </row>
    <row r="39" spans="1:16" x14ac:dyDescent="0.35">
      <c r="A39" s="23">
        <v>0.31</v>
      </c>
      <c r="B39" s="23">
        <v>77.41935483870968</v>
      </c>
    </row>
    <row r="40" spans="1:16" x14ac:dyDescent="0.35">
      <c r="A40" s="23">
        <v>0.42</v>
      </c>
      <c r="B40" s="23">
        <v>83.333333333333329</v>
      </c>
    </row>
    <row r="41" spans="1:16" x14ac:dyDescent="0.35">
      <c r="A41" s="23">
        <v>0.15</v>
      </c>
      <c r="B41" s="23">
        <v>73.333333333333329</v>
      </c>
    </row>
    <row r="42" spans="1:16" x14ac:dyDescent="0.35">
      <c r="A42" s="23">
        <v>0.17</v>
      </c>
      <c r="B42" s="23">
        <v>58.82352941176471</v>
      </c>
    </row>
    <row r="43" spans="1:16" x14ac:dyDescent="0.35">
      <c r="A43" s="23">
        <v>0.2</v>
      </c>
      <c r="B43" s="23">
        <v>80</v>
      </c>
    </row>
    <row r="44" spans="1:16" x14ac:dyDescent="0.35">
      <c r="A44" s="23">
        <v>0.21</v>
      </c>
      <c r="B44" s="23">
        <v>80.952380952380949</v>
      </c>
    </row>
    <row r="45" spans="1:16" x14ac:dyDescent="0.35">
      <c r="A45" s="23">
        <v>0.17</v>
      </c>
      <c r="B45" s="23">
        <v>17.647058823529409</v>
      </c>
    </row>
    <row r="46" spans="1:16" x14ac:dyDescent="0.35">
      <c r="A46" s="23">
        <v>7.0000000000000007E-2</v>
      </c>
      <c r="B46" s="23">
        <v>85.714285714285708</v>
      </c>
    </row>
    <row r="47" spans="1:16" x14ac:dyDescent="0.35">
      <c r="A47" s="23">
        <v>0.17</v>
      </c>
      <c r="B47" s="23">
        <v>94.117647058823522</v>
      </c>
    </row>
    <row r="48" spans="1:16" x14ac:dyDescent="0.35">
      <c r="A48" s="23">
        <v>0.28000000000000003</v>
      </c>
      <c r="B48" s="23">
        <v>89.285714285714278</v>
      </c>
    </row>
    <row r="49" spans="1:2" x14ac:dyDescent="0.35">
      <c r="A49" s="23">
        <v>0.56000000000000005</v>
      </c>
      <c r="B49" s="23">
        <v>91.071428571428569</v>
      </c>
    </row>
    <row r="50" spans="1:2" x14ac:dyDescent="0.35">
      <c r="A50" s="23">
        <v>0.57999999999999996</v>
      </c>
      <c r="B50" s="23">
        <v>91.379310344827587</v>
      </c>
    </row>
    <row r="51" spans="1:2" x14ac:dyDescent="0.35">
      <c r="A51" s="23">
        <v>0.32</v>
      </c>
      <c r="B51" s="23">
        <v>84.375</v>
      </c>
    </row>
    <row r="52" spans="1:2" x14ac:dyDescent="0.35">
      <c r="A52" s="23">
        <v>0.42</v>
      </c>
      <c r="B52" s="23">
        <v>69.047619047619051</v>
      </c>
    </row>
    <row r="53" spans="1:2" x14ac:dyDescent="0.35">
      <c r="A53" s="23">
        <v>0.65</v>
      </c>
      <c r="B53" s="23">
        <v>81.538461538461533</v>
      </c>
    </row>
    <row r="54" spans="1:2" x14ac:dyDescent="0.35">
      <c r="A54" s="23">
        <v>0.69</v>
      </c>
      <c r="B54" s="23">
        <v>85.507246376811594</v>
      </c>
    </row>
    <row r="59" spans="1:2" x14ac:dyDescent="0.35">
      <c r="A59" s="23" t="s">
        <v>1</v>
      </c>
      <c r="B59" s="23" t="s">
        <v>3</v>
      </c>
    </row>
    <row r="60" spans="1:2" x14ac:dyDescent="0.35">
      <c r="A60" s="23">
        <v>539</v>
      </c>
      <c r="B60" s="23">
        <v>94.063079777365488</v>
      </c>
    </row>
    <row r="61" spans="1:2" x14ac:dyDescent="0.35">
      <c r="A61" s="23">
        <v>387</v>
      </c>
      <c r="B61" s="23">
        <v>87.596899224806208</v>
      </c>
    </row>
    <row r="62" spans="1:2" x14ac:dyDescent="0.35">
      <c r="A62" s="23">
        <v>512</v>
      </c>
      <c r="B62" s="23">
        <v>91.6015625</v>
      </c>
    </row>
    <row r="63" spans="1:2" x14ac:dyDescent="0.35">
      <c r="A63" s="23">
        <v>150</v>
      </c>
      <c r="B63" s="23">
        <v>88</v>
      </c>
    </row>
    <row r="64" spans="1:2" x14ac:dyDescent="0.35">
      <c r="A64" s="23">
        <v>510</v>
      </c>
      <c r="B64" s="23">
        <v>91.568627450980387</v>
      </c>
    </row>
    <row r="65" spans="1:2" x14ac:dyDescent="0.35">
      <c r="A65" s="23">
        <v>780</v>
      </c>
      <c r="B65" s="23">
        <v>97.948717948717942</v>
      </c>
    </row>
    <row r="66" spans="1:2" x14ac:dyDescent="0.35">
      <c r="A66" s="23">
        <v>580</v>
      </c>
      <c r="B66" s="23">
        <v>94.482758620689651</v>
      </c>
    </row>
    <row r="67" spans="1:2" x14ac:dyDescent="0.35">
      <c r="A67" s="23">
        <v>570</v>
      </c>
      <c r="B67" s="23">
        <v>78.94736842105263</v>
      </c>
    </row>
    <row r="68" spans="1:2" x14ac:dyDescent="0.35">
      <c r="A68" s="23">
        <v>40</v>
      </c>
      <c r="B68" s="23">
        <v>75</v>
      </c>
    </row>
    <row r="69" spans="1:2" x14ac:dyDescent="0.35">
      <c r="A69" s="23">
        <v>230</v>
      </c>
      <c r="B69" s="23">
        <v>92.608695652173907</v>
      </c>
    </row>
    <row r="70" spans="1:2" x14ac:dyDescent="0.35">
      <c r="A70" s="23">
        <v>94</v>
      </c>
      <c r="B70" s="23">
        <v>93.61702127659575</v>
      </c>
    </row>
    <row r="71" spans="1:2" x14ac:dyDescent="0.35">
      <c r="A71" s="23">
        <v>389</v>
      </c>
      <c r="B71" s="23">
        <v>93.830334190231355</v>
      </c>
    </row>
    <row r="72" spans="1:2" x14ac:dyDescent="0.35">
      <c r="A72" s="23">
        <v>308</v>
      </c>
      <c r="B72" s="23">
        <v>93.181818181818173</v>
      </c>
    </row>
    <row r="73" spans="1:2" x14ac:dyDescent="0.35">
      <c r="A73" s="23">
        <v>170</v>
      </c>
      <c r="B73" s="23">
        <v>90</v>
      </c>
    </row>
    <row r="74" spans="1:2" x14ac:dyDescent="0.35">
      <c r="A74" s="23">
        <v>280</v>
      </c>
      <c r="B74" s="23">
        <v>66.071428571428569</v>
      </c>
    </row>
    <row r="75" spans="1:2" x14ac:dyDescent="0.35">
      <c r="A75" s="23">
        <v>529</v>
      </c>
      <c r="B75" s="23">
        <v>86.200378071833654</v>
      </c>
    </row>
    <row r="76" spans="1:2" x14ac:dyDescent="0.35">
      <c r="A76" s="23">
        <v>397</v>
      </c>
      <c r="B76" s="23">
        <v>83.123425692695221</v>
      </c>
    </row>
  </sheetData>
  <mergeCells count="14">
    <mergeCell ref="K7:M7"/>
    <mergeCell ref="N7:P7"/>
    <mergeCell ref="Q7:Q8"/>
    <mergeCell ref="B27:G27"/>
    <mergeCell ref="H27:J27"/>
    <mergeCell ref="K27:M27"/>
    <mergeCell ref="N27:P27"/>
    <mergeCell ref="Q27:R27"/>
    <mergeCell ref="H7:J7"/>
    <mergeCell ref="D1:E1"/>
    <mergeCell ref="D2:E2"/>
    <mergeCell ref="D3:E3"/>
    <mergeCell ref="D4:E4"/>
    <mergeCell ref="B7:G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1C4E3-4090-4DC9-92E1-2A9C2B83B6D4}">
  <dimension ref="A1:R82"/>
  <sheetViews>
    <sheetView topLeftCell="A55" workbookViewId="0">
      <selection activeCell="A57" sqref="A57:B79"/>
    </sheetView>
  </sheetViews>
  <sheetFormatPr defaultRowHeight="14.5" x14ac:dyDescent="0.35"/>
  <cols>
    <col min="1" max="1" width="15.1796875" style="23" customWidth="1"/>
    <col min="2" max="2" width="18" style="23" customWidth="1"/>
    <col min="3" max="16384" width="8.7265625" style="23"/>
  </cols>
  <sheetData>
    <row r="1" spans="1:17" s="22" customFormat="1" x14ac:dyDescent="0.35">
      <c r="A1" s="8" t="s">
        <v>18</v>
      </c>
      <c r="B1" s="8" t="s">
        <v>52</v>
      </c>
      <c r="D1" s="39" t="s">
        <v>29</v>
      </c>
      <c r="E1" s="40"/>
      <c r="F1" s="9"/>
    </row>
    <row r="2" spans="1:17" s="22" customFormat="1" x14ac:dyDescent="0.35">
      <c r="A2" s="8" t="s">
        <v>21</v>
      </c>
      <c r="B2" s="8" t="s">
        <v>53</v>
      </c>
      <c r="D2" s="39" t="s">
        <v>27</v>
      </c>
      <c r="E2" s="40"/>
      <c r="F2" s="8" t="s">
        <v>48</v>
      </c>
    </row>
    <row r="3" spans="1:17" s="3" customFormat="1" x14ac:dyDescent="0.35">
      <c r="A3" s="8" t="s">
        <v>22</v>
      </c>
      <c r="B3" s="8" t="s">
        <v>50</v>
      </c>
      <c r="D3" s="39" t="s">
        <v>30</v>
      </c>
      <c r="E3" s="40"/>
      <c r="F3" s="9"/>
    </row>
    <row r="4" spans="1:17" s="3" customFormat="1" x14ac:dyDescent="0.35">
      <c r="A4" s="8" t="s">
        <v>24</v>
      </c>
      <c r="B4" s="8" t="s">
        <v>51</v>
      </c>
      <c r="D4" s="39"/>
      <c r="E4" s="40"/>
      <c r="F4" s="9"/>
    </row>
    <row r="5" spans="1:17" s="3" customFormat="1" x14ac:dyDescent="0.35">
      <c r="A5" s="8" t="s">
        <v>42</v>
      </c>
      <c r="B5" s="8" t="s">
        <v>49</v>
      </c>
      <c r="D5" s="8"/>
      <c r="E5" s="8"/>
      <c r="F5" s="9"/>
    </row>
    <row r="6" spans="1:17" s="3" customFormat="1" x14ac:dyDescent="0.35">
      <c r="A6" s="8"/>
      <c r="B6" s="8"/>
      <c r="D6" s="8"/>
      <c r="E6" s="8"/>
      <c r="F6" s="9"/>
    </row>
    <row r="7" spans="1:17" s="3" customFormat="1" x14ac:dyDescent="0.35">
      <c r="A7" s="22"/>
      <c r="B7" s="33" t="s">
        <v>12</v>
      </c>
      <c r="C7" s="34"/>
      <c r="D7" s="34"/>
      <c r="E7" s="34"/>
      <c r="F7" s="34"/>
      <c r="G7" s="35"/>
      <c r="H7" s="33" t="s">
        <v>4</v>
      </c>
      <c r="I7" s="34"/>
      <c r="J7" s="35"/>
      <c r="K7" s="33" t="s">
        <v>5</v>
      </c>
      <c r="L7" s="34"/>
      <c r="M7" s="35"/>
      <c r="N7" s="33" t="s">
        <v>6</v>
      </c>
      <c r="O7" s="34"/>
      <c r="P7" s="35"/>
      <c r="Q7" s="36" t="s">
        <v>35</v>
      </c>
    </row>
    <row r="8" spans="1:17" s="3" customFormat="1" ht="43.5" x14ac:dyDescent="0.35">
      <c r="A8" s="22" t="s">
        <v>0</v>
      </c>
      <c r="B8" s="22" t="s">
        <v>7</v>
      </c>
      <c r="C8" s="22" t="s">
        <v>8</v>
      </c>
      <c r="D8" s="22" t="s">
        <v>16</v>
      </c>
      <c r="E8" s="22" t="s">
        <v>10</v>
      </c>
      <c r="F8" s="22" t="s">
        <v>9</v>
      </c>
      <c r="G8" s="22" t="s">
        <v>11</v>
      </c>
      <c r="H8" s="22" t="s">
        <v>1</v>
      </c>
      <c r="I8" s="22" t="s">
        <v>2</v>
      </c>
      <c r="J8" s="22" t="s">
        <v>3</v>
      </c>
      <c r="K8" s="22" t="s">
        <v>1</v>
      </c>
      <c r="L8" s="22" t="s">
        <v>2</v>
      </c>
      <c r="M8" s="22" t="s">
        <v>3</v>
      </c>
      <c r="N8" s="22" t="s">
        <v>1</v>
      </c>
      <c r="O8" s="22" t="s">
        <v>2</v>
      </c>
      <c r="P8" s="22" t="s">
        <v>3</v>
      </c>
      <c r="Q8" s="37"/>
    </row>
    <row r="9" spans="1:17" x14ac:dyDescent="0.35">
      <c r="A9" s="29">
        <v>41014</v>
      </c>
      <c r="B9" s="23">
        <v>0.6</v>
      </c>
      <c r="C9" s="23">
        <v>10.1</v>
      </c>
      <c r="D9" s="30">
        <f>B9/C9</f>
        <v>5.9405940594059403E-2</v>
      </c>
      <c r="H9" s="23">
        <v>9.1999999999999998E-2</v>
      </c>
      <c r="I9" s="23">
        <v>2.5999999999999999E-2</v>
      </c>
      <c r="J9" s="30">
        <f t="shared" ref="J9:J36" si="0">(H9-I9)/H9*100</f>
        <v>71.739130434782624</v>
      </c>
      <c r="N9" s="23">
        <v>26</v>
      </c>
      <c r="O9" s="23">
        <v>2.8</v>
      </c>
      <c r="P9" s="30">
        <f>(N9-O9)/N9*100</f>
        <v>89.230769230769226</v>
      </c>
    </row>
    <row r="10" spans="1:17" x14ac:dyDescent="0.35">
      <c r="A10" s="29">
        <v>41016</v>
      </c>
      <c r="B10" s="23">
        <v>0.31</v>
      </c>
      <c r="C10" s="23">
        <v>9.1999999999999993</v>
      </c>
      <c r="D10" s="30">
        <f t="shared" ref="D10:D36" si="1">B10/C10</f>
        <v>3.3695652173913043E-2</v>
      </c>
      <c r="E10" s="23">
        <v>1168</v>
      </c>
      <c r="F10" s="23">
        <v>407</v>
      </c>
      <c r="G10" s="30">
        <f>F10/E10*100</f>
        <v>34.845890410958901</v>
      </c>
      <c r="H10" s="23">
        <v>0.14000000000000001</v>
      </c>
      <c r="I10" s="23">
        <v>0.02</v>
      </c>
      <c r="J10" s="30">
        <f t="shared" si="0"/>
        <v>85.714285714285708</v>
      </c>
      <c r="N10" s="23">
        <v>100</v>
      </c>
      <c r="O10" s="23">
        <v>2.2999999999999998</v>
      </c>
      <c r="P10" s="30">
        <f t="shared" ref="P10:P36" si="2">(N10-O10)/N10*100</f>
        <v>97.7</v>
      </c>
    </row>
    <row r="11" spans="1:17" x14ac:dyDescent="0.35">
      <c r="A11" s="29">
        <v>41018</v>
      </c>
      <c r="B11" s="23">
        <v>0.68</v>
      </c>
      <c r="C11" s="23">
        <v>9.3000000000000007</v>
      </c>
      <c r="D11" s="30">
        <f t="shared" si="1"/>
        <v>7.3118279569892475E-2</v>
      </c>
      <c r="E11" s="23">
        <v>1499</v>
      </c>
      <c r="F11" s="23">
        <v>991</v>
      </c>
      <c r="G11" s="30">
        <f t="shared" ref="G11:G43" si="3">F11/E11*100</f>
        <v>66.110740493662448</v>
      </c>
      <c r="H11" s="23">
        <v>8.6999999999999994E-2</v>
      </c>
      <c r="I11" s="23">
        <v>0.1</v>
      </c>
      <c r="J11" s="30">
        <f t="shared" si="0"/>
        <v>-14.942528735632198</v>
      </c>
      <c r="N11" s="23">
        <v>46</v>
      </c>
      <c r="O11" s="23">
        <v>4.8</v>
      </c>
      <c r="P11" s="30">
        <f t="shared" si="2"/>
        <v>89.565217391304358</v>
      </c>
    </row>
    <row r="12" spans="1:17" x14ac:dyDescent="0.35">
      <c r="A12" s="29">
        <v>41024</v>
      </c>
      <c r="B12" s="23">
        <v>0.31</v>
      </c>
      <c r="C12" s="23">
        <v>9.8000000000000007</v>
      </c>
      <c r="D12" s="30">
        <f t="shared" si="1"/>
        <v>3.1632653061224487E-2</v>
      </c>
      <c r="E12" s="23">
        <v>1786</v>
      </c>
      <c r="F12" s="23">
        <v>112</v>
      </c>
      <c r="G12" s="30">
        <f t="shared" si="3"/>
        <v>6.2709966405375139</v>
      </c>
      <c r="H12" s="23">
        <v>0.15</v>
      </c>
      <c r="I12" s="23">
        <v>6.2E-2</v>
      </c>
      <c r="J12" s="30">
        <f t="shared" si="0"/>
        <v>58.666666666666664</v>
      </c>
      <c r="N12" s="23">
        <v>20</v>
      </c>
      <c r="O12" s="23">
        <v>3.2</v>
      </c>
      <c r="P12" s="30">
        <f t="shared" si="2"/>
        <v>84.000000000000014</v>
      </c>
    </row>
    <row r="13" spans="1:17" x14ac:dyDescent="0.35">
      <c r="A13" s="29">
        <v>41031</v>
      </c>
      <c r="B13" s="23">
        <v>0.9</v>
      </c>
      <c r="C13" s="23">
        <v>15.4</v>
      </c>
      <c r="D13" s="30">
        <f t="shared" si="1"/>
        <v>5.844155844155844E-2</v>
      </c>
      <c r="E13" s="23">
        <v>902</v>
      </c>
      <c r="F13" s="23">
        <v>98</v>
      </c>
      <c r="G13" s="30">
        <f t="shared" si="3"/>
        <v>10.864745011086473</v>
      </c>
      <c r="H13" s="23">
        <v>0.09</v>
      </c>
      <c r="I13" s="23">
        <v>3.7999999999999999E-2</v>
      </c>
      <c r="J13" s="30">
        <f t="shared" si="0"/>
        <v>57.777777777777771</v>
      </c>
      <c r="N13" s="23">
        <v>32</v>
      </c>
      <c r="O13" s="23">
        <v>3</v>
      </c>
      <c r="P13" s="30">
        <f t="shared" si="2"/>
        <v>90.625</v>
      </c>
    </row>
    <row r="14" spans="1:17" x14ac:dyDescent="0.35">
      <c r="A14" s="29">
        <v>41050</v>
      </c>
      <c r="B14" s="23">
        <v>0.38</v>
      </c>
      <c r="C14" s="23">
        <v>13.4</v>
      </c>
      <c r="D14" s="30">
        <f t="shared" si="1"/>
        <v>2.8358208955223878E-2</v>
      </c>
      <c r="E14" s="23">
        <v>2133</v>
      </c>
      <c r="F14" s="23">
        <v>4179</v>
      </c>
      <c r="G14" s="30">
        <f t="shared" si="3"/>
        <v>195.92123769338957</v>
      </c>
      <c r="H14" s="23">
        <v>0.18</v>
      </c>
      <c r="I14" s="23">
        <v>6.2E-2</v>
      </c>
      <c r="J14" s="30">
        <f t="shared" si="0"/>
        <v>65.555555555555557</v>
      </c>
      <c r="N14" s="23">
        <v>70</v>
      </c>
      <c r="O14" s="23">
        <v>12</v>
      </c>
      <c r="P14" s="30">
        <f t="shared" si="2"/>
        <v>82.857142857142861</v>
      </c>
    </row>
    <row r="15" spans="1:17" x14ac:dyDescent="0.35">
      <c r="A15" s="29">
        <v>41196</v>
      </c>
      <c r="B15" s="23">
        <v>0.65</v>
      </c>
      <c r="C15" s="23">
        <v>6.7</v>
      </c>
      <c r="D15" s="30">
        <f t="shared" si="1"/>
        <v>9.7014925373134331E-2</v>
      </c>
      <c r="E15" s="23">
        <v>3689</v>
      </c>
      <c r="F15" s="23">
        <v>497</v>
      </c>
      <c r="G15" s="30">
        <f t="shared" si="3"/>
        <v>13.472485768500949</v>
      </c>
      <c r="H15" s="23">
        <v>0.18</v>
      </c>
      <c r="I15" s="23">
        <v>7.9000000000000001E-2</v>
      </c>
      <c r="J15" s="30">
        <f t="shared" si="0"/>
        <v>56.111111111111114</v>
      </c>
      <c r="N15" s="23">
        <v>26</v>
      </c>
      <c r="O15" s="23">
        <v>7.4</v>
      </c>
      <c r="P15" s="30">
        <f t="shared" si="2"/>
        <v>71.538461538461533</v>
      </c>
    </row>
    <row r="16" spans="1:17" x14ac:dyDescent="0.35">
      <c r="A16" s="29">
        <v>41197</v>
      </c>
      <c r="B16" s="23">
        <v>0.57999999999999996</v>
      </c>
      <c r="C16" s="23">
        <v>8.5</v>
      </c>
      <c r="D16" s="30">
        <f t="shared" si="1"/>
        <v>6.8235294117647061E-2</v>
      </c>
      <c r="E16" s="23">
        <v>1330</v>
      </c>
      <c r="F16" s="23">
        <v>165</v>
      </c>
      <c r="G16" s="30">
        <f t="shared" si="3"/>
        <v>12.406015037593985</v>
      </c>
      <c r="H16" s="23">
        <v>9.8000000000000004E-2</v>
      </c>
      <c r="I16" s="23">
        <v>0.01</v>
      </c>
      <c r="J16" s="30">
        <f t="shared" si="0"/>
        <v>89.795918367346957</v>
      </c>
      <c r="N16" s="23">
        <v>67</v>
      </c>
      <c r="O16" s="23">
        <v>17</v>
      </c>
      <c r="P16" s="30">
        <f t="shared" si="2"/>
        <v>74.626865671641795</v>
      </c>
    </row>
    <row r="17" spans="1:16" x14ac:dyDescent="0.35">
      <c r="A17" s="29">
        <v>41210</v>
      </c>
      <c r="B17" s="23">
        <v>1.04</v>
      </c>
      <c r="C17" s="23">
        <v>23.3</v>
      </c>
      <c r="D17" s="30">
        <f t="shared" si="1"/>
        <v>4.4635193133047209E-2</v>
      </c>
      <c r="E17" s="23">
        <v>1249</v>
      </c>
      <c r="F17" s="23">
        <v>254</v>
      </c>
      <c r="G17" s="30">
        <f t="shared" si="3"/>
        <v>20.336269015212167</v>
      </c>
      <c r="H17" s="23">
        <v>6.6000000000000003E-2</v>
      </c>
      <c r="I17" s="23">
        <v>3.9E-2</v>
      </c>
      <c r="J17" s="30">
        <f t="shared" si="0"/>
        <v>40.909090909090914</v>
      </c>
      <c r="N17" s="23">
        <v>22</v>
      </c>
      <c r="O17" s="23">
        <v>4.0999999999999996</v>
      </c>
      <c r="P17" s="30">
        <f t="shared" si="2"/>
        <v>81.36363636363636</v>
      </c>
    </row>
    <row r="18" spans="1:16" x14ac:dyDescent="0.35">
      <c r="A18" s="29">
        <v>41211</v>
      </c>
      <c r="B18" s="23">
        <v>0.65</v>
      </c>
      <c r="C18" s="23">
        <v>17.2</v>
      </c>
      <c r="D18" s="30">
        <f t="shared" si="1"/>
        <v>3.7790697674418609E-2</v>
      </c>
      <c r="E18" s="23">
        <v>2836</v>
      </c>
      <c r="F18" s="23">
        <v>1885</v>
      </c>
      <c r="G18" s="30">
        <f t="shared" si="3"/>
        <v>66.466854724964747</v>
      </c>
      <c r="H18" s="23">
        <v>0.13</v>
      </c>
      <c r="I18" s="23">
        <v>4.1000000000000002E-2</v>
      </c>
      <c r="J18" s="30">
        <f t="shared" si="0"/>
        <v>68.461538461538453</v>
      </c>
      <c r="N18" s="23">
        <v>57</v>
      </c>
      <c r="O18" s="23">
        <v>12</v>
      </c>
      <c r="P18" s="30">
        <f t="shared" si="2"/>
        <v>78.94736842105263</v>
      </c>
    </row>
    <row r="19" spans="1:16" x14ac:dyDescent="0.35">
      <c r="A19" s="29">
        <v>41213</v>
      </c>
      <c r="B19" s="23">
        <v>0.49</v>
      </c>
      <c r="C19" s="23">
        <v>33.299999999999997</v>
      </c>
      <c r="D19" s="30">
        <f t="shared" si="1"/>
        <v>1.4714714714714716E-2</v>
      </c>
      <c r="E19" s="23">
        <v>1802</v>
      </c>
      <c r="F19" s="23">
        <v>1286</v>
      </c>
      <c r="G19" s="30">
        <f t="shared" si="3"/>
        <v>71.365149833518316</v>
      </c>
      <c r="H19" s="23">
        <v>0.1</v>
      </c>
      <c r="I19" s="23">
        <v>3.9E-2</v>
      </c>
      <c r="J19" s="30">
        <f t="shared" si="0"/>
        <v>61</v>
      </c>
      <c r="N19" s="23">
        <v>30</v>
      </c>
      <c r="O19" s="23">
        <v>11</v>
      </c>
      <c r="P19" s="30">
        <f t="shared" si="2"/>
        <v>63.333333333333329</v>
      </c>
    </row>
    <row r="20" spans="1:16" x14ac:dyDescent="0.35">
      <c r="A20" s="29">
        <v>41236</v>
      </c>
      <c r="B20" s="23">
        <v>1.61</v>
      </c>
      <c r="C20" s="23">
        <v>17.8</v>
      </c>
      <c r="D20" s="30">
        <f t="shared" si="1"/>
        <v>9.0449438202247198E-2</v>
      </c>
      <c r="E20" s="23">
        <v>830</v>
      </c>
      <c r="F20" s="23">
        <v>2806</v>
      </c>
      <c r="G20" s="30">
        <f t="shared" si="3"/>
        <v>338.07228915662654</v>
      </c>
      <c r="H20" s="23">
        <v>2.5999999999999999E-2</v>
      </c>
      <c r="I20" s="23">
        <v>0.1</v>
      </c>
      <c r="J20" s="30"/>
      <c r="N20" s="23">
        <v>61.5</v>
      </c>
      <c r="O20" s="23">
        <v>1.7</v>
      </c>
      <c r="P20" s="30">
        <f t="shared" si="2"/>
        <v>97.235772357723576</v>
      </c>
    </row>
    <row r="21" spans="1:16" x14ac:dyDescent="0.35">
      <c r="A21" s="29">
        <v>41242</v>
      </c>
      <c r="B21" s="23">
        <v>0.56999999999999995</v>
      </c>
      <c r="C21" s="23">
        <v>31.2</v>
      </c>
      <c r="D21" s="30">
        <f t="shared" si="1"/>
        <v>1.8269230769230767E-2</v>
      </c>
      <c r="E21" s="23">
        <v>1428</v>
      </c>
      <c r="F21" s="23">
        <v>281</v>
      </c>
      <c r="G21" s="30">
        <f t="shared" si="3"/>
        <v>19.677871148459385</v>
      </c>
      <c r="H21" s="23">
        <v>9.2999999999999999E-2</v>
      </c>
      <c r="I21" s="23">
        <v>3.5999999999999997E-2</v>
      </c>
      <c r="J21" s="30">
        <f t="shared" si="0"/>
        <v>61.29032258064516</v>
      </c>
      <c r="N21" s="23">
        <v>34.200000000000003</v>
      </c>
      <c r="O21" s="23">
        <v>16</v>
      </c>
      <c r="P21" s="30">
        <f t="shared" si="2"/>
        <v>53.216374269005854</v>
      </c>
    </row>
    <row r="22" spans="1:16" x14ac:dyDescent="0.35">
      <c r="A22" s="29">
        <v>41245</v>
      </c>
      <c r="B22" s="23">
        <v>0.35</v>
      </c>
      <c r="C22" s="23">
        <v>25.8</v>
      </c>
      <c r="D22" s="30">
        <f t="shared" si="1"/>
        <v>1.3565891472868215E-2</v>
      </c>
      <c r="E22" s="23">
        <v>388</v>
      </c>
      <c r="F22" s="23">
        <v>188</v>
      </c>
      <c r="G22" s="30">
        <f t="shared" si="3"/>
        <v>48.453608247422679</v>
      </c>
      <c r="H22" s="23">
        <v>2.7E-2</v>
      </c>
      <c r="I22" s="23">
        <v>0.01</v>
      </c>
      <c r="J22" s="30">
        <f t="shared" si="0"/>
        <v>62.962962962962962</v>
      </c>
      <c r="N22" s="23">
        <v>6.7</v>
      </c>
      <c r="O22" s="23">
        <v>2.6</v>
      </c>
      <c r="P22" s="30">
        <f t="shared" si="2"/>
        <v>61.194029850746254</v>
      </c>
    </row>
    <row r="23" spans="1:16" x14ac:dyDescent="0.35">
      <c r="A23" s="29">
        <v>41246</v>
      </c>
      <c r="B23" s="23">
        <v>0.51</v>
      </c>
      <c r="C23" s="23">
        <v>4.3</v>
      </c>
      <c r="D23" s="30">
        <f t="shared" si="1"/>
        <v>0.1186046511627907</v>
      </c>
      <c r="E23" s="23">
        <v>6309</v>
      </c>
      <c r="F23" s="23">
        <v>190</v>
      </c>
      <c r="G23" s="30">
        <f t="shared" si="3"/>
        <v>3.0115707719131399</v>
      </c>
      <c r="H23" s="23">
        <v>7.4999999999999997E-2</v>
      </c>
      <c r="I23" s="23">
        <v>2.3E-2</v>
      </c>
      <c r="J23" s="30">
        <f t="shared" si="0"/>
        <v>69.333333333333343</v>
      </c>
      <c r="N23" s="23">
        <v>22.8</v>
      </c>
      <c r="O23" s="23">
        <v>5.7</v>
      </c>
      <c r="P23" s="30">
        <f t="shared" si="2"/>
        <v>75</v>
      </c>
    </row>
    <row r="24" spans="1:16" x14ac:dyDescent="0.35">
      <c r="A24" s="29">
        <v>41254</v>
      </c>
      <c r="B24" s="23">
        <v>0.33</v>
      </c>
      <c r="C24" s="23">
        <v>7.4</v>
      </c>
      <c r="D24" s="30">
        <f t="shared" si="1"/>
        <v>4.4594594594594597E-2</v>
      </c>
      <c r="E24" s="23">
        <v>5210</v>
      </c>
      <c r="F24" s="23">
        <v>2370</v>
      </c>
      <c r="G24" s="30">
        <f t="shared" si="3"/>
        <v>45.489443378119006</v>
      </c>
      <c r="H24" s="23">
        <v>0.25700000000000001</v>
      </c>
      <c r="I24" s="23">
        <v>5.3999999999999999E-2</v>
      </c>
      <c r="J24" s="30">
        <f t="shared" si="0"/>
        <v>78.988326848249031</v>
      </c>
      <c r="N24" s="23">
        <v>6.7</v>
      </c>
      <c r="O24" s="23">
        <v>5</v>
      </c>
      <c r="P24" s="30">
        <f t="shared" si="2"/>
        <v>25.373134328358208</v>
      </c>
    </row>
    <row r="25" spans="1:16" x14ac:dyDescent="0.35">
      <c r="A25" s="29">
        <v>41262</v>
      </c>
      <c r="B25" s="23">
        <v>1.85</v>
      </c>
      <c r="C25" s="23">
        <v>35.200000000000003</v>
      </c>
      <c r="D25" s="30">
        <f t="shared" si="1"/>
        <v>5.2556818181818177E-2</v>
      </c>
      <c r="E25" s="23">
        <v>3286</v>
      </c>
      <c r="F25" s="23">
        <v>33</v>
      </c>
      <c r="G25" s="30">
        <f t="shared" si="3"/>
        <v>1.0042604990870361</v>
      </c>
      <c r="H25" s="23">
        <v>7.2999999999999995E-2</v>
      </c>
      <c r="I25" s="23">
        <v>2.5000000000000001E-2</v>
      </c>
      <c r="J25" s="30">
        <f t="shared" si="0"/>
        <v>65.753424657534239</v>
      </c>
      <c r="N25" s="23">
        <v>48.7</v>
      </c>
      <c r="O25" s="23">
        <v>5.5</v>
      </c>
      <c r="P25" s="30">
        <f t="shared" si="2"/>
        <v>88.706365503080093</v>
      </c>
    </row>
    <row r="26" spans="1:16" x14ac:dyDescent="0.35">
      <c r="A26" s="29">
        <v>41297</v>
      </c>
      <c r="B26" s="23">
        <v>0.25</v>
      </c>
      <c r="C26" s="23">
        <v>4.7</v>
      </c>
      <c r="D26" s="30">
        <f t="shared" si="1"/>
        <v>5.3191489361702128E-2</v>
      </c>
      <c r="E26" s="23">
        <v>4834</v>
      </c>
      <c r="F26" s="23">
        <v>272</v>
      </c>
      <c r="G26" s="30">
        <f t="shared" si="3"/>
        <v>5.6268100951592883</v>
      </c>
      <c r="H26" s="23">
        <v>0.10299999999999999</v>
      </c>
      <c r="I26" s="23">
        <v>8.3000000000000004E-2</v>
      </c>
      <c r="J26" s="30">
        <f t="shared" si="0"/>
        <v>19.417475728155331</v>
      </c>
      <c r="N26" s="23">
        <v>42</v>
      </c>
      <c r="O26" s="23">
        <v>26.7</v>
      </c>
      <c r="P26" s="30">
        <f t="shared" si="2"/>
        <v>36.428571428571431</v>
      </c>
    </row>
    <row r="27" spans="1:16" x14ac:dyDescent="0.35">
      <c r="A27" s="29">
        <v>41298</v>
      </c>
      <c r="B27" s="23">
        <v>0.5</v>
      </c>
      <c r="C27" s="23">
        <v>16.8</v>
      </c>
      <c r="D27" s="30">
        <f t="shared" si="1"/>
        <v>2.976190476190476E-2</v>
      </c>
      <c r="E27" s="23">
        <v>10302</v>
      </c>
      <c r="F27" s="23">
        <v>399</v>
      </c>
      <c r="G27" s="30">
        <f t="shared" si="3"/>
        <v>3.8730343622597556</v>
      </c>
      <c r="H27" s="23">
        <v>9.8000000000000004E-2</v>
      </c>
      <c r="I27" s="23">
        <v>3.9E-2</v>
      </c>
      <c r="J27" s="30">
        <f t="shared" si="0"/>
        <v>60.204081632653065</v>
      </c>
      <c r="N27" s="23">
        <v>41.2</v>
      </c>
      <c r="O27" s="23">
        <v>14.3</v>
      </c>
      <c r="P27" s="30">
        <f t="shared" si="2"/>
        <v>65.291262135922338</v>
      </c>
    </row>
    <row r="28" spans="1:16" x14ac:dyDescent="0.35">
      <c r="A28" s="29">
        <v>41327</v>
      </c>
      <c r="B28" s="23">
        <v>0.67</v>
      </c>
      <c r="C28" s="23">
        <v>6.4</v>
      </c>
      <c r="D28" s="30">
        <f t="shared" si="1"/>
        <v>0.1046875</v>
      </c>
      <c r="E28" s="23">
        <v>5786</v>
      </c>
      <c r="F28" s="23">
        <v>572</v>
      </c>
      <c r="G28" s="30">
        <f t="shared" si="3"/>
        <v>9.8859315589353614</v>
      </c>
      <c r="H28" s="23">
        <v>0.56000000000000005</v>
      </c>
      <c r="I28" s="23">
        <v>0.26</v>
      </c>
      <c r="J28" s="30">
        <f t="shared" si="0"/>
        <v>53.571428571428569</v>
      </c>
      <c r="N28" s="23">
        <v>339</v>
      </c>
      <c r="O28" s="23">
        <v>132</v>
      </c>
      <c r="P28" s="30">
        <f t="shared" si="2"/>
        <v>61.06194690265486</v>
      </c>
    </row>
    <row r="29" spans="1:16" x14ac:dyDescent="0.35">
      <c r="A29" s="29">
        <v>41352</v>
      </c>
      <c r="B29" s="23">
        <v>1.03</v>
      </c>
      <c r="C29" s="23">
        <v>16</v>
      </c>
      <c r="D29" s="30">
        <f t="shared" si="1"/>
        <v>6.4375000000000002E-2</v>
      </c>
      <c r="E29" s="23">
        <v>12362</v>
      </c>
      <c r="F29" s="23">
        <v>84</v>
      </c>
      <c r="G29" s="30">
        <f t="shared" si="3"/>
        <v>0.67950169875424693</v>
      </c>
      <c r="H29" s="23">
        <v>0.39800000000000002</v>
      </c>
      <c r="I29" s="23">
        <v>0.13</v>
      </c>
      <c r="J29" s="30">
        <f t="shared" si="0"/>
        <v>67.336683417085425</v>
      </c>
      <c r="N29" s="23">
        <v>209</v>
      </c>
      <c r="O29" s="23">
        <v>47</v>
      </c>
      <c r="P29" s="30">
        <f t="shared" si="2"/>
        <v>77.511961722488039</v>
      </c>
    </row>
    <row r="30" spans="1:16" x14ac:dyDescent="0.35">
      <c r="A30" s="29">
        <v>41368</v>
      </c>
      <c r="B30" s="23">
        <v>0.22</v>
      </c>
      <c r="C30" s="23">
        <v>7.5</v>
      </c>
      <c r="D30" s="30">
        <f t="shared" si="1"/>
        <v>2.9333333333333333E-2</v>
      </c>
      <c r="E30" s="23">
        <v>5820</v>
      </c>
      <c r="F30" s="23">
        <v>267</v>
      </c>
      <c r="G30" s="30">
        <f t="shared" si="3"/>
        <v>4.5876288659793811</v>
      </c>
      <c r="H30" s="23">
        <v>2.15</v>
      </c>
      <c r="I30" s="23">
        <v>0.4</v>
      </c>
      <c r="J30" s="30">
        <f t="shared" si="0"/>
        <v>81.395348837209298</v>
      </c>
      <c r="N30" s="23">
        <v>145</v>
      </c>
      <c r="O30" s="23">
        <v>19</v>
      </c>
      <c r="P30" s="30">
        <f t="shared" si="2"/>
        <v>86.896551724137922</v>
      </c>
    </row>
    <row r="31" spans="1:16" x14ac:dyDescent="0.35">
      <c r="A31" s="29">
        <v>41370</v>
      </c>
      <c r="B31" s="23">
        <v>0.71</v>
      </c>
      <c r="C31" s="23">
        <v>30.8</v>
      </c>
      <c r="D31" s="30">
        <f t="shared" si="1"/>
        <v>2.3051948051948049E-2</v>
      </c>
      <c r="E31" s="23">
        <v>24874</v>
      </c>
      <c r="F31" s="23">
        <v>8491</v>
      </c>
      <c r="G31" s="30">
        <f t="shared" si="3"/>
        <v>34.136045670177694</v>
      </c>
      <c r="H31" s="23">
        <v>0.16500000000000001</v>
      </c>
      <c r="I31" s="23">
        <v>4.1000000000000002E-2</v>
      </c>
      <c r="J31" s="30">
        <f t="shared" si="0"/>
        <v>75.151515151515142</v>
      </c>
      <c r="N31" s="23">
        <v>12</v>
      </c>
      <c r="O31" s="23">
        <v>2.1</v>
      </c>
      <c r="P31" s="30">
        <f t="shared" si="2"/>
        <v>82.5</v>
      </c>
    </row>
    <row r="32" spans="1:16" x14ac:dyDescent="0.35">
      <c r="A32" s="29">
        <v>41374</v>
      </c>
      <c r="B32" s="23">
        <v>0.15</v>
      </c>
      <c r="C32" s="23">
        <v>3.2</v>
      </c>
      <c r="D32" s="30">
        <f t="shared" si="1"/>
        <v>4.6874999999999993E-2</v>
      </c>
      <c r="E32" s="23">
        <v>5170</v>
      </c>
      <c r="F32" s="23">
        <v>2170</v>
      </c>
      <c r="G32" s="30">
        <f t="shared" si="3"/>
        <v>41.972920696324948</v>
      </c>
      <c r="J32" s="30"/>
      <c r="N32" s="23">
        <v>153</v>
      </c>
      <c r="O32" s="23">
        <v>17</v>
      </c>
      <c r="P32" s="30">
        <f t="shared" si="2"/>
        <v>88.888888888888886</v>
      </c>
    </row>
    <row r="33" spans="1:18" x14ac:dyDescent="0.35">
      <c r="A33" s="29">
        <v>41382</v>
      </c>
      <c r="B33" s="23">
        <v>0.39</v>
      </c>
      <c r="C33" s="23">
        <v>10.9</v>
      </c>
      <c r="D33" s="30">
        <f t="shared" si="1"/>
        <v>3.577981651376147E-2</v>
      </c>
      <c r="E33" s="23">
        <v>2251</v>
      </c>
      <c r="F33" s="23">
        <v>789</v>
      </c>
      <c r="G33" s="30">
        <f t="shared" si="3"/>
        <v>35.051088405153266</v>
      </c>
      <c r="J33" s="30"/>
      <c r="N33" s="23">
        <v>20.6</v>
      </c>
      <c r="O33" s="23">
        <v>2.6</v>
      </c>
      <c r="P33" s="30">
        <f t="shared" si="2"/>
        <v>87.378640776699029</v>
      </c>
    </row>
    <row r="34" spans="1:18" x14ac:dyDescent="0.35">
      <c r="A34" s="29">
        <v>41393</v>
      </c>
      <c r="B34" s="23">
        <v>0.14000000000000001</v>
      </c>
      <c r="C34" s="23">
        <v>0.3</v>
      </c>
      <c r="D34" s="30">
        <f t="shared" si="1"/>
        <v>0.46666666666666673</v>
      </c>
      <c r="E34" s="23">
        <v>1519</v>
      </c>
      <c r="F34" s="23">
        <v>154</v>
      </c>
      <c r="G34" s="30">
        <f t="shared" si="3"/>
        <v>10.138248847926267</v>
      </c>
      <c r="J34" s="30"/>
      <c r="N34" s="23">
        <v>186</v>
      </c>
      <c r="O34" s="23">
        <v>21</v>
      </c>
      <c r="P34" s="30">
        <f t="shared" si="2"/>
        <v>88.709677419354833</v>
      </c>
    </row>
    <row r="35" spans="1:18" x14ac:dyDescent="0.35">
      <c r="A35" s="29">
        <v>41410</v>
      </c>
      <c r="B35" s="23">
        <v>0.17</v>
      </c>
      <c r="C35" s="23">
        <v>4.8</v>
      </c>
      <c r="D35" s="30">
        <f t="shared" si="1"/>
        <v>3.5416666666666673E-2</v>
      </c>
      <c r="E35" s="23">
        <v>16628</v>
      </c>
      <c r="F35" s="23">
        <v>6982</v>
      </c>
      <c r="G35" s="30">
        <f t="shared" si="3"/>
        <v>41.989415443829685</v>
      </c>
      <c r="H35" s="23">
        <v>0.114</v>
      </c>
      <c r="I35" s="23">
        <v>5.0999999999999997E-2</v>
      </c>
      <c r="J35" s="30">
        <f t="shared" si="0"/>
        <v>55.263157894736835</v>
      </c>
      <c r="N35" s="23">
        <v>251</v>
      </c>
      <c r="O35" s="23">
        <v>20.8</v>
      </c>
      <c r="P35" s="30">
        <f t="shared" si="2"/>
        <v>91.713147410358559</v>
      </c>
    </row>
    <row r="36" spans="1:18" x14ac:dyDescent="0.35">
      <c r="A36" s="29">
        <v>41415</v>
      </c>
      <c r="B36" s="23">
        <v>0.43</v>
      </c>
      <c r="C36" s="23">
        <v>6.3</v>
      </c>
      <c r="D36" s="30">
        <f t="shared" si="1"/>
        <v>6.8253968253968261E-2</v>
      </c>
      <c r="E36" s="23">
        <v>4597</v>
      </c>
      <c r="F36" s="23">
        <v>762</v>
      </c>
      <c r="G36" s="30">
        <f t="shared" si="3"/>
        <v>16.576027844246248</v>
      </c>
      <c r="H36" s="23">
        <v>0.21199999999999999</v>
      </c>
      <c r="I36" s="23">
        <v>0.1</v>
      </c>
      <c r="J36" s="30">
        <f t="shared" si="0"/>
        <v>52.830188679245282</v>
      </c>
      <c r="N36" s="23">
        <v>79</v>
      </c>
      <c r="O36" s="23">
        <v>20.5</v>
      </c>
      <c r="P36" s="30">
        <f t="shared" si="2"/>
        <v>74.050632911392398</v>
      </c>
    </row>
    <row r="37" spans="1:18" x14ac:dyDescent="0.35">
      <c r="E37" s="23">
        <v>5181</v>
      </c>
      <c r="F37" s="23">
        <v>6085</v>
      </c>
      <c r="G37" s="30">
        <f t="shared" si="3"/>
        <v>117.44836904072574</v>
      </c>
    </row>
    <row r="38" spans="1:18" x14ac:dyDescent="0.35">
      <c r="E38" s="23">
        <v>8123</v>
      </c>
      <c r="F38" s="23">
        <v>2694</v>
      </c>
      <c r="G38" s="30">
        <f t="shared" si="3"/>
        <v>33.165086790594607</v>
      </c>
    </row>
    <row r="39" spans="1:18" x14ac:dyDescent="0.35">
      <c r="E39" s="23">
        <v>2937</v>
      </c>
      <c r="F39" s="23">
        <v>5052</v>
      </c>
      <c r="G39" s="30">
        <f t="shared" si="3"/>
        <v>172.01225740551581</v>
      </c>
    </row>
    <row r="40" spans="1:18" x14ac:dyDescent="0.35">
      <c r="E40" s="23">
        <v>8116</v>
      </c>
      <c r="F40" s="23">
        <v>2437</v>
      </c>
      <c r="G40" s="30">
        <f t="shared" si="3"/>
        <v>30.027106949236078</v>
      </c>
    </row>
    <row r="41" spans="1:18" x14ac:dyDescent="0.35">
      <c r="E41" s="23">
        <v>3119</v>
      </c>
      <c r="F41" s="23">
        <v>918</v>
      </c>
      <c r="G41" s="30">
        <f t="shared" si="3"/>
        <v>29.432510420006412</v>
      </c>
    </row>
    <row r="42" spans="1:18" x14ac:dyDescent="0.35">
      <c r="E42" s="23">
        <v>2600</v>
      </c>
      <c r="F42" s="23">
        <v>490</v>
      </c>
      <c r="G42" s="30">
        <f t="shared" si="3"/>
        <v>18.846153846153847</v>
      </c>
    </row>
    <row r="43" spans="1:18" x14ac:dyDescent="0.35">
      <c r="E43" s="23">
        <v>11554</v>
      </c>
      <c r="F43" s="23">
        <v>4597</v>
      </c>
      <c r="G43" s="30">
        <f t="shared" si="3"/>
        <v>39.787086723212738</v>
      </c>
    </row>
    <row r="44" spans="1:18" x14ac:dyDescent="0.35">
      <c r="D44" s="31"/>
      <c r="E44" s="42" t="s">
        <v>47</v>
      </c>
      <c r="F44" s="43"/>
    </row>
    <row r="45" spans="1:18" s="3" customFormat="1" x14ac:dyDescent="0.35">
      <c r="A45" s="22"/>
      <c r="B45" s="33" t="s">
        <v>12</v>
      </c>
      <c r="C45" s="34"/>
      <c r="D45" s="34"/>
      <c r="E45" s="34"/>
      <c r="F45" s="34"/>
      <c r="G45" s="35"/>
      <c r="H45" s="33" t="s">
        <v>4</v>
      </c>
      <c r="I45" s="34"/>
      <c r="J45" s="35"/>
      <c r="K45" s="33" t="s">
        <v>5</v>
      </c>
      <c r="L45" s="34"/>
      <c r="M45" s="35"/>
      <c r="N45" s="33" t="s">
        <v>6</v>
      </c>
      <c r="O45" s="34"/>
      <c r="P45" s="35"/>
      <c r="Q45" s="38" t="s">
        <v>35</v>
      </c>
      <c r="R45" s="38"/>
    </row>
    <row r="46" spans="1:18" s="3" customFormat="1" ht="43.5" x14ac:dyDescent="0.35">
      <c r="A46" s="22" t="s">
        <v>46</v>
      </c>
      <c r="B46" s="22" t="s">
        <v>7</v>
      </c>
      <c r="C46" s="22" t="s">
        <v>8</v>
      </c>
      <c r="D46" s="22" t="s">
        <v>16</v>
      </c>
      <c r="E46" s="22" t="s">
        <v>10</v>
      </c>
      <c r="F46" s="22" t="s">
        <v>9</v>
      </c>
      <c r="G46" s="22" t="s">
        <v>11</v>
      </c>
      <c r="H46" s="22" t="s">
        <v>1</v>
      </c>
      <c r="I46" s="22" t="s">
        <v>2</v>
      </c>
      <c r="J46" s="22" t="s">
        <v>3</v>
      </c>
      <c r="K46" s="22" t="s">
        <v>1</v>
      </c>
      <c r="L46" s="22" t="s">
        <v>2</v>
      </c>
      <c r="M46" s="22" t="s">
        <v>3</v>
      </c>
      <c r="N46" s="22" t="s">
        <v>1</v>
      </c>
      <c r="O46" s="22" t="s">
        <v>2</v>
      </c>
      <c r="P46" s="22" t="s">
        <v>3</v>
      </c>
      <c r="Q46" s="22" t="s">
        <v>37</v>
      </c>
      <c r="R46" s="22" t="s">
        <v>38</v>
      </c>
    </row>
    <row r="47" spans="1:18" x14ac:dyDescent="0.35">
      <c r="A47" s="3" t="s">
        <v>13</v>
      </c>
      <c r="B47" s="30">
        <f>MEDIAN(B9:B43)</f>
        <v>0.505</v>
      </c>
      <c r="C47" s="30">
        <f t="shared" ref="C47:P47" si="4">MEDIAN(C9:C43)</f>
        <v>9.9499999999999993</v>
      </c>
      <c r="D47" s="30">
        <f t="shared" ref="D47" si="5">MEDIAN(D9:D43)</f>
        <v>4.5755096566523601E-2</v>
      </c>
      <c r="E47" s="30">
        <f t="shared" si="4"/>
        <v>3202.5</v>
      </c>
      <c r="F47" s="30">
        <f t="shared" si="4"/>
        <v>667</v>
      </c>
      <c r="G47" s="30">
        <f t="shared" si="4"/>
        <v>29.729808684621247</v>
      </c>
      <c r="H47" s="30">
        <f t="shared" si="4"/>
        <v>0.10299999999999999</v>
      </c>
      <c r="I47" s="30">
        <f t="shared" si="4"/>
        <v>4.1000000000000002E-2</v>
      </c>
      <c r="J47" s="30">
        <f t="shared" si="4"/>
        <v>62.126642771804057</v>
      </c>
      <c r="K47" s="30"/>
      <c r="L47" s="30"/>
      <c r="M47" s="30"/>
      <c r="N47" s="30">
        <f t="shared" si="4"/>
        <v>44</v>
      </c>
      <c r="O47" s="30">
        <f t="shared" si="4"/>
        <v>9.1999999999999993</v>
      </c>
      <c r="P47" s="30">
        <f t="shared" si="4"/>
        <v>81.931818181818187</v>
      </c>
    </row>
    <row r="48" spans="1:18" x14ac:dyDescent="0.35">
      <c r="A48" s="3" t="s">
        <v>14</v>
      </c>
      <c r="B48" s="30">
        <f>AVERAGE(B9:B43)</f>
        <v>0.58821428571428569</v>
      </c>
      <c r="C48" s="30">
        <f t="shared" ref="C48:P48" si="6">AVERAGE(C9:C43)</f>
        <v>13.771428571428572</v>
      </c>
      <c r="D48" s="30">
        <f t="shared" ref="D48" si="7">AVERAGE(D9:D43)</f>
        <v>6.5802751278654828E-2</v>
      </c>
      <c r="E48" s="30">
        <f t="shared" si="6"/>
        <v>5047.588235294118</v>
      </c>
      <c r="F48" s="30">
        <f t="shared" si="6"/>
        <v>1734.0294117647059</v>
      </c>
      <c r="G48" s="30">
        <f t="shared" si="6"/>
        <v>47.029548602801299</v>
      </c>
      <c r="H48" s="30">
        <f t="shared" si="6"/>
        <v>0.22655999999999998</v>
      </c>
      <c r="I48" s="30">
        <f t="shared" si="6"/>
        <v>7.4720000000000009E-2</v>
      </c>
      <c r="J48" s="30">
        <f t="shared" si="6"/>
        <v>60.178616523219887</v>
      </c>
      <c r="K48" s="30"/>
      <c r="L48" s="30"/>
      <c r="M48" s="30"/>
      <c r="N48" s="30">
        <f t="shared" si="6"/>
        <v>76.94285714285715</v>
      </c>
      <c r="O48" s="30">
        <f t="shared" si="6"/>
        <v>15.68214285714286</v>
      </c>
      <c r="P48" s="30">
        <f t="shared" si="6"/>
        <v>76.605169729883031</v>
      </c>
    </row>
    <row r="49" spans="1:16" x14ac:dyDescent="0.35">
      <c r="A49" s="3" t="s">
        <v>15</v>
      </c>
      <c r="B49" s="30">
        <f>STDEV(B9:B43)</f>
        <v>0.40359544808419967</v>
      </c>
      <c r="C49" s="30">
        <f t="shared" ref="C49:P49" si="8">STDEV(C9:C43)</f>
        <v>9.8256224811895319</v>
      </c>
      <c r="D49" s="30">
        <f t="shared" ref="D49" si="9">STDEV(D9:D43)</f>
        <v>8.313118263716085E-2</v>
      </c>
      <c r="E49" s="30">
        <f t="shared" si="8"/>
        <v>5140.9625505856457</v>
      </c>
      <c r="F49" s="30">
        <f t="shared" si="8"/>
        <v>2208.5935122016085</v>
      </c>
      <c r="G49" s="30">
        <f t="shared" si="8"/>
        <v>68.078475640464688</v>
      </c>
      <c r="H49" s="30">
        <f t="shared" si="8"/>
        <v>0.41711290238175719</v>
      </c>
      <c r="I49" s="30">
        <f t="shared" si="8"/>
        <v>8.5233268152758293E-2</v>
      </c>
      <c r="J49" s="30">
        <f t="shared" si="8"/>
        <v>21.656139552365374</v>
      </c>
      <c r="K49" s="30"/>
      <c r="L49" s="30"/>
      <c r="M49" s="30"/>
      <c r="N49" s="30">
        <f t="shared" si="8"/>
        <v>82.098700438902284</v>
      </c>
      <c r="O49" s="30">
        <f t="shared" si="8"/>
        <v>24.942735208523935</v>
      </c>
      <c r="P49" s="30">
        <f t="shared" si="8"/>
        <v>17.271184111018208</v>
      </c>
    </row>
    <row r="50" spans="1:16" x14ac:dyDescent="0.35">
      <c r="A50" s="3" t="s">
        <v>31</v>
      </c>
      <c r="B50" s="30">
        <f>B49/B48</f>
        <v>0.68613676662766188</v>
      </c>
      <c r="C50" s="30">
        <f t="shared" ref="C50:P50" si="10">C49/C48</f>
        <v>0.71347881087475851</v>
      </c>
      <c r="D50" s="30">
        <f t="shared" si="10"/>
        <v>1.2633390097189909</v>
      </c>
      <c r="E50" s="30">
        <f t="shared" si="10"/>
        <v>1.0184987980276659</v>
      </c>
      <c r="F50" s="30">
        <f t="shared" si="10"/>
        <v>1.2736770767653491</v>
      </c>
      <c r="G50" s="30">
        <f t="shared" si="10"/>
        <v>1.4475681281875969</v>
      </c>
      <c r="H50" s="30">
        <f t="shared" si="10"/>
        <v>1.8410703671511177</v>
      </c>
      <c r="I50" s="30">
        <f t="shared" si="10"/>
        <v>1.1407021969052233</v>
      </c>
      <c r="J50" s="30">
        <f t="shared" si="10"/>
        <v>0.3598643638477359</v>
      </c>
      <c r="K50" s="30"/>
      <c r="L50" s="30"/>
      <c r="M50" s="30"/>
      <c r="N50" s="30">
        <f t="shared" si="10"/>
        <v>1.0670087320317785</v>
      </c>
      <c r="O50" s="30">
        <f t="shared" si="10"/>
        <v>1.5905183007029606</v>
      </c>
      <c r="P50" s="30">
        <f t="shared" si="10"/>
        <v>0.22545716133673502</v>
      </c>
    </row>
    <row r="51" spans="1:16" x14ac:dyDescent="0.35">
      <c r="A51" s="3" t="s">
        <v>32</v>
      </c>
      <c r="H51" s="30">
        <v>0.17249999999999999</v>
      </c>
      <c r="I51" s="30">
        <v>6.2E-2</v>
      </c>
      <c r="J51" s="30">
        <v>63.277777777777779</v>
      </c>
      <c r="N51" s="30">
        <v>46</v>
      </c>
      <c r="O51" s="30">
        <v>11</v>
      </c>
      <c r="P51" s="30">
        <v>82.857142857142861</v>
      </c>
    </row>
    <row r="52" spans="1:16" x14ac:dyDescent="0.35">
      <c r="A52" s="3" t="s">
        <v>33</v>
      </c>
      <c r="H52" s="30">
        <v>0.34564285714285709</v>
      </c>
      <c r="I52" s="30">
        <v>0.10157142857142856</v>
      </c>
      <c r="J52" s="30">
        <v>62.818805902627318</v>
      </c>
      <c r="N52" s="30">
        <v>62.38095238095238</v>
      </c>
      <c r="O52" s="30">
        <v>10.780952380952382</v>
      </c>
      <c r="P52" s="30">
        <v>79.123358677243729</v>
      </c>
    </row>
    <row r="56" spans="1:16" x14ac:dyDescent="0.35">
      <c r="A56" s="22" t="s">
        <v>84</v>
      </c>
      <c r="B56" s="22" t="s">
        <v>3</v>
      </c>
    </row>
    <row r="57" spans="1:16" x14ac:dyDescent="0.35">
      <c r="A57" s="23">
        <v>9.1999999999999998E-2</v>
      </c>
      <c r="B57" s="30">
        <v>71.739130434782624</v>
      </c>
      <c r="C57" s="30"/>
    </row>
    <row r="58" spans="1:16" x14ac:dyDescent="0.35">
      <c r="A58" s="23">
        <v>0.14000000000000001</v>
      </c>
      <c r="B58" s="30">
        <v>85.714285714285708</v>
      </c>
      <c r="C58" s="30"/>
    </row>
    <row r="59" spans="1:16" x14ac:dyDescent="0.35">
      <c r="A59" s="23">
        <v>8.6999999999999994E-2</v>
      </c>
      <c r="B59" s="30">
        <v>-14.942528735632198</v>
      </c>
      <c r="C59" s="30"/>
    </row>
    <row r="60" spans="1:16" x14ac:dyDescent="0.35">
      <c r="A60" s="23">
        <v>0.15</v>
      </c>
      <c r="B60" s="30">
        <v>58.666666666666664</v>
      </c>
      <c r="C60" s="30"/>
    </row>
    <row r="61" spans="1:16" x14ac:dyDescent="0.35">
      <c r="A61" s="23">
        <v>0.09</v>
      </c>
      <c r="B61" s="30">
        <v>57.777777777777771</v>
      </c>
      <c r="C61" s="30"/>
    </row>
    <row r="62" spans="1:16" x14ac:dyDescent="0.35">
      <c r="A62" s="23">
        <v>0.18</v>
      </c>
      <c r="B62" s="30">
        <v>65.555555555555557</v>
      </c>
      <c r="C62" s="30"/>
    </row>
    <row r="63" spans="1:16" x14ac:dyDescent="0.35">
      <c r="A63" s="23">
        <v>0.18</v>
      </c>
      <c r="B63" s="30">
        <v>56.111111111111114</v>
      </c>
      <c r="C63" s="30"/>
    </row>
    <row r="64" spans="1:16" x14ac:dyDescent="0.35">
      <c r="A64" s="23">
        <v>9.8000000000000004E-2</v>
      </c>
      <c r="B64" s="30">
        <v>89.795918367346957</v>
      </c>
      <c r="C64" s="30"/>
    </row>
    <row r="65" spans="1:3" x14ac:dyDescent="0.35">
      <c r="A65" s="23">
        <v>6.6000000000000003E-2</v>
      </c>
      <c r="B65" s="30">
        <v>40.909090909090914</v>
      </c>
      <c r="C65" s="30"/>
    </row>
    <row r="66" spans="1:3" x14ac:dyDescent="0.35">
      <c r="A66" s="23">
        <v>0.13</v>
      </c>
      <c r="B66" s="30">
        <v>68.461538461538453</v>
      </c>
      <c r="C66" s="30"/>
    </row>
    <row r="67" spans="1:3" x14ac:dyDescent="0.35">
      <c r="A67" s="23">
        <v>0.1</v>
      </c>
      <c r="B67" s="30">
        <v>61</v>
      </c>
      <c r="C67" s="30"/>
    </row>
    <row r="68" spans="1:3" x14ac:dyDescent="0.35">
      <c r="A68" s="23">
        <v>9.2999999999999999E-2</v>
      </c>
      <c r="B68" s="30">
        <v>61.29032258064516</v>
      </c>
      <c r="C68" s="30"/>
    </row>
    <row r="69" spans="1:3" x14ac:dyDescent="0.35">
      <c r="A69" s="23">
        <v>2.7E-2</v>
      </c>
      <c r="B69" s="30">
        <v>62.962962962962962</v>
      </c>
      <c r="C69" s="30"/>
    </row>
    <row r="70" spans="1:3" x14ac:dyDescent="0.35">
      <c r="A70" s="23">
        <v>7.4999999999999997E-2</v>
      </c>
      <c r="B70" s="30">
        <v>69.333333333333343</v>
      </c>
      <c r="C70" s="30"/>
    </row>
    <row r="71" spans="1:3" x14ac:dyDescent="0.35">
      <c r="A71" s="23">
        <v>0.25700000000000001</v>
      </c>
      <c r="B71" s="30">
        <v>78.988326848249031</v>
      </c>
      <c r="C71" s="30"/>
    </row>
    <row r="72" spans="1:3" x14ac:dyDescent="0.35">
      <c r="A72" s="23">
        <v>7.2999999999999995E-2</v>
      </c>
      <c r="B72" s="30">
        <v>65.753424657534239</v>
      </c>
      <c r="C72" s="30"/>
    </row>
    <row r="73" spans="1:3" x14ac:dyDescent="0.35">
      <c r="A73" s="23">
        <v>0.10299999999999999</v>
      </c>
      <c r="B73" s="30">
        <v>19.417475728155331</v>
      </c>
      <c r="C73" s="30"/>
    </row>
    <row r="74" spans="1:3" x14ac:dyDescent="0.35">
      <c r="A74" s="23">
        <v>9.8000000000000004E-2</v>
      </c>
      <c r="B74" s="30">
        <v>60.204081632653065</v>
      </c>
      <c r="C74" s="30"/>
    </row>
    <row r="75" spans="1:3" x14ac:dyDescent="0.35">
      <c r="A75" s="23">
        <v>0.56000000000000005</v>
      </c>
      <c r="B75" s="30">
        <v>53.571428571428569</v>
      </c>
      <c r="C75" s="30"/>
    </row>
    <row r="76" spans="1:3" x14ac:dyDescent="0.35">
      <c r="A76" s="23">
        <v>0.39800000000000002</v>
      </c>
      <c r="B76" s="30">
        <v>67.336683417085425</v>
      </c>
      <c r="C76" s="30"/>
    </row>
    <row r="77" spans="1:3" x14ac:dyDescent="0.35">
      <c r="A77" s="23">
        <v>0.16500000000000001</v>
      </c>
      <c r="B77" s="30">
        <v>75.151515151515142</v>
      </c>
      <c r="C77" s="30"/>
    </row>
    <row r="78" spans="1:3" x14ac:dyDescent="0.35">
      <c r="A78" s="23">
        <v>0.114</v>
      </c>
      <c r="B78" s="30">
        <v>55.263157894736835</v>
      </c>
      <c r="C78" s="30"/>
    </row>
    <row r="79" spans="1:3" x14ac:dyDescent="0.35">
      <c r="A79" s="23">
        <v>0.21199999999999999</v>
      </c>
      <c r="B79" s="30">
        <v>52.830188679245282</v>
      </c>
      <c r="C79" s="30"/>
    </row>
    <row r="80" spans="1:3" x14ac:dyDescent="0.35">
      <c r="C80" s="30"/>
    </row>
    <row r="81" spans="3:3" x14ac:dyDescent="0.35">
      <c r="C81" s="30"/>
    </row>
    <row r="82" spans="3:3" x14ac:dyDescent="0.35">
      <c r="C82" s="30"/>
    </row>
  </sheetData>
  <mergeCells count="15">
    <mergeCell ref="K7:M7"/>
    <mergeCell ref="N7:P7"/>
    <mergeCell ref="Q7:Q8"/>
    <mergeCell ref="B45:G45"/>
    <mergeCell ref="H45:J45"/>
    <mergeCell ref="K45:M45"/>
    <mergeCell ref="N45:P45"/>
    <mergeCell ref="Q45:R45"/>
    <mergeCell ref="E44:F44"/>
    <mergeCell ref="H7:J7"/>
    <mergeCell ref="D1:E1"/>
    <mergeCell ref="D2:E2"/>
    <mergeCell ref="D3:E3"/>
    <mergeCell ref="D4:E4"/>
    <mergeCell ref="B7:G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324BC-7730-48A0-81FE-7D43FBD21FFA}">
  <dimension ref="A1:M6"/>
  <sheetViews>
    <sheetView tabSelected="1" workbookViewId="0">
      <selection sqref="A1:A2"/>
    </sheetView>
  </sheetViews>
  <sheetFormatPr defaultRowHeight="14.5" x14ac:dyDescent="0.35"/>
  <cols>
    <col min="1" max="1" width="17.81640625" style="3" customWidth="1"/>
    <col min="2" max="2" width="14.08984375" style="3" customWidth="1"/>
    <col min="3" max="12" width="8.7265625" style="3"/>
    <col min="13" max="13" width="14.08984375" style="3" customWidth="1"/>
    <col min="14" max="16384" width="8.7265625" style="3"/>
  </cols>
  <sheetData>
    <row r="1" spans="1:13" s="22" customFormat="1" x14ac:dyDescent="0.35">
      <c r="A1" s="36" t="s">
        <v>73</v>
      </c>
      <c r="B1" s="36" t="s">
        <v>85</v>
      </c>
      <c r="C1" s="33" t="s">
        <v>75</v>
      </c>
      <c r="D1" s="34"/>
      <c r="E1" s="34"/>
      <c r="F1" s="34"/>
      <c r="G1" s="35"/>
      <c r="H1" s="33" t="s">
        <v>76</v>
      </c>
      <c r="I1" s="34"/>
      <c r="J1" s="34"/>
      <c r="K1" s="35"/>
      <c r="L1" s="36" t="s">
        <v>81</v>
      </c>
      <c r="M1" s="36" t="s">
        <v>89</v>
      </c>
    </row>
    <row r="2" spans="1:13" s="22" customFormat="1" ht="29" x14ac:dyDescent="0.35">
      <c r="A2" s="37"/>
      <c r="B2" s="37"/>
      <c r="C2" s="22" t="s">
        <v>34</v>
      </c>
      <c r="D2" s="22" t="s">
        <v>14</v>
      </c>
      <c r="E2" s="28" t="s">
        <v>74</v>
      </c>
      <c r="F2" s="28" t="s">
        <v>32</v>
      </c>
      <c r="G2" s="22" t="s">
        <v>90</v>
      </c>
      <c r="H2" s="22" t="s">
        <v>34</v>
      </c>
      <c r="I2" s="22" t="s">
        <v>14</v>
      </c>
      <c r="J2" s="22" t="s">
        <v>32</v>
      </c>
      <c r="K2" s="22" t="s">
        <v>74</v>
      </c>
      <c r="L2" s="37"/>
      <c r="M2" s="37"/>
    </row>
    <row r="3" spans="1:13" x14ac:dyDescent="0.35">
      <c r="A3" s="3" t="s">
        <v>77</v>
      </c>
      <c r="B3" s="3">
        <v>0.09</v>
      </c>
      <c r="C3" s="3">
        <v>67</v>
      </c>
      <c r="D3" s="3">
        <v>60.1</v>
      </c>
      <c r="E3" s="3">
        <v>52</v>
      </c>
      <c r="F3" s="3">
        <v>78.5</v>
      </c>
      <c r="G3" s="3">
        <v>69.400000000000006</v>
      </c>
      <c r="H3" s="3">
        <v>89.5</v>
      </c>
      <c r="I3" s="3">
        <v>86.2</v>
      </c>
      <c r="J3" s="3">
        <v>91</v>
      </c>
      <c r="K3" s="3">
        <v>82.8</v>
      </c>
      <c r="L3" s="3">
        <v>0.42</v>
      </c>
      <c r="M3" s="3" t="s">
        <v>82</v>
      </c>
    </row>
    <row r="4" spans="1:13" x14ac:dyDescent="0.35">
      <c r="A4" s="3" t="s">
        <v>78</v>
      </c>
      <c r="B4" s="3">
        <v>0.28000000000000003</v>
      </c>
      <c r="C4" s="3">
        <v>81.5</v>
      </c>
      <c r="D4" s="3">
        <v>77.400000000000006</v>
      </c>
      <c r="E4" s="3">
        <v>69.7</v>
      </c>
      <c r="F4" s="3">
        <v>81.5</v>
      </c>
      <c r="G4" s="3">
        <v>69</v>
      </c>
      <c r="H4" s="3">
        <v>91.6</v>
      </c>
      <c r="I4" s="3">
        <v>88.1</v>
      </c>
      <c r="J4" s="3">
        <v>84.8</v>
      </c>
      <c r="K4" s="3">
        <v>91.6</v>
      </c>
      <c r="L4" s="3">
        <v>4.37</v>
      </c>
      <c r="M4" s="3" t="s">
        <v>83</v>
      </c>
    </row>
    <row r="5" spans="1:13" x14ac:dyDescent="0.35">
      <c r="A5" s="3" t="s">
        <v>80</v>
      </c>
      <c r="B5" s="3">
        <v>0.11</v>
      </c>
      <c r="C5" s="3">
        <v>43.1</v>
      </c>
      <c r="D5" s="3">
        <v>32.1</v>
      </c>
      <c r="E5" s="3">
        <v>19.100000000000001</v>
      </c>
      <c r="F5" s="3">
        <v>57.1</v>
      </c>
      <c r="G5" s="3">
        <v>49.9</v>
      </c>
      <c r="H5" s="3">
        <v>75</v>
      </c>
      <c r="I5" s="3">
        <v>67.599999999999994</v>
      </c>
      <c r="J5" s="3">
        <v>77.5</v>
      </c>
      <c r="K5" s="3">
        <v>59.9</v>
      </c>
      <c r="L5" s="3">
        <v>4.84</v>
      </c>
      <c r="M5" s="3" t="s">
        <v>82</v>
      </c>
    </row>
    <row r="6" spans="1:13" x14ac:dyDescent="0.35">
      <c r="A6" s="3" t="s">
        <v>79</v>
      </c>
      <c r="B6" s="3">
        <v>0.1</v>
      </c>
      <c r="C6" s="3">
        <v>61.3</v>
      </c>
      <c r="D6" s="3">
        <v>60.2</v>
      </c>
      <c r="E6" s="3">
        <v>58.8</v>
      </c>
      <c r="F6" s="3">
        <v>63.3</v>
      </c>
      <c r="G6" s="3">
        <v>54.12</v>
      </c>
      <c r="H6" s="3">
        <v>81.900000000000006</v>
      </c>
      <c r="I6" s="3">
        <v>76.599999999999994</v>
      </c>
      <c r="J6" s="3">
        <v>82.9</v>
      </c>
      <c r="K6" s="3">
        <v>71</v>
      </c>
      <c r="L6" s="3">
        <v>29.7</v>
      </c>
      <c r="M6" s="3" t="s">
        <v>83</v>
      </c>
    </row>
  </sheetData>
  <mergeCells count="6">
    <mergeCell ref="H1:K1"/>
    <mergeCell ref="L1:L2"/>
    <mergeCell ref="M1:M2"/>
    <mergeCell ref="B1:B2"/>
    <mergeCell ref="A1:A2"/>
    <mergeCell ref="C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Filterra</vt:lpstr>
      <vt:lpstr>Up-flo</vt:lpstr>
      <vt:lpstr>Phosphosorb</vt:lpstr>
      <vt:lpstr>Modular wetland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Trojan</dc:creator>
  <cp:lastModifiedBy>Michael Trojan</cp:lastModifiedBy>
  <dcterms:created xsi:type="dcterms:W3CDTF">2020-12-09T14:14:38Z</dcterms:created>
  <dcterms:modified xsi:type="dcterms:W3CDTF">2021-02-04T16:45:40Z</dcterms:modified>
</cp:coreProperties>
</file>