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Programs\Stormwater\MS4_Program\A - TMDL Liaison\"/>
    </mc:Choice>
  </mc:AlternateContent>
  <bookViews>
    <workbookView xWindow="-105" yWindow="-105" windowWidth="19425" windowHeight="8265"/>
  </bookViews>
  <sheets>
    <sheet name="Table of Contents" sheetId="4" r:id="rId1"/>
    <sheet name="Tons" sheetId="1" r:id="rId2"/>
    <sheet name="Pounds" sheetId="2" r:id="rId3"/>
    <sheet name="Kilograms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40" i="1"/>
  <c r="G40" i="1"/>
  <c r="E40" i="1"/>
  <c r="G39" i="1"/>
  <c r="E39" i="1"/>
  <c r="G36" i="1"/>
  <c r="G35" i="1"/>
  <c r="E35" i="1"/>
  <c r="E33" i="1"/>
  <c r="H27" i="1" l="1"/>
  <c r="H28" i="1"/>
  <c r="H29" i="1"/>
  <c r="H30" i="1"/>
  <c r="H31" i="1"/>
  <c r="H32" i="1"/>
  <c r="H35" i="1"/>
  <c r="G28" i="1"/>
  <c r="G29" i="1"/>
  <c r="G30" i="1"/>
  <c r="G31" i="1"/>
  <c r="G32" i="1"/>
  <c r="G33" i="1"/>
  <c r="H33" i="1" s="1"/>
  <c r="G34" i="1"/>
  <c r="H34" i="1" s="1"/>
  <c r="G37" i="1"/>
  <c r="H37" i="1" s="1"/>
  <c r="G38" i="1"/>
  <c r="H38" i="1" s="1"/>
  <c r="G27" i="1"/>
  <c r="E27" i="1"/>
  <c r="E28" i="1"/>
  <c r="E29" i="1"/>
  <c r="E30" i="1"/>
  <c r="E31" i="1"/>
  <c r="E34" i="1"/>
  <c r="E36" i="1"/>
  <c r="E37" i="1"/>
  <c r="E3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15" i="1"/>
  <c r="G16" i="1"/>
  <c r="G17" i="1"/>
  <c r="G18" i="1"/>
  <c r="G19" i="1"/>
  <c r="G20" i="1"/>
  <c r="G21" i="1"/>
  <c r="G22" i="1"/>
  <c r="G23" i="1"/>
  <c r="G24" i="1"/>
  <c r="G25" i="1"/>
  <c r="G26" i="1"/>
  <c r="E26" i="1"/>
  <c r="H36" i="1" l="1"/>
  <c r="G6" i="1" l="1"/>
  <c r="H13" i="3" l="1"/>
  <c r="I13" i="3" s="1"/>
  <c r="G13" i="3"/>
  <c r="H12" i="3" l="1"/>
  <c r="I12" i="3" s="1"/>
  <c r="F20" i="1" l="1"/>
  <c r="F19" i="1"/>
  <c r="F17" i="1"/>
  <c r="C2" i="2" l="1"/>
  <c r="D4" i="1" l="1"/>
  <c r="E4" i="1" s="1"/>
  <c r="D3" i="1"/>
  <c r="E15" i="1" l="1"/>
  <c r="E9" i="1"/>
  <c r="G7" i="1"/>
  <c r="G8" i="1"/>
  <c r="G9" i="1"/>
  <c r="G10" i="1"/>
  <c r="G11" i="1"/>
  <c r="G12" i="1"/>
  <c r="G13" i="1"/>
  <c r="G14" i="1"/>
  <c r="G5" i="1"/>
  <c r="H5" i="1" s="1"/>
  <c r="G11" i="3"/>
  <c r="H11" i="3" s="1"/>
  <c r="I11" i="3" s="1"/>
  <c r="G10" i="3"/>
  <c r="H10" i="3" s="1"/>
  <c r="I10" i="3" s="1"/>
  <c r="G9" i="3"/>
  <c r="H9" i="3" s="1"/>
  <c r="I9" i="3" s="1"/>
  <c r="G8" i="3"/>
  <c r="H8" i="3" s="1"/>
  <c r="I8" i="3" s="1"/>
  <c r="G7" i="3"/>
  <c r="H7" i="3" s="1"/>
  <c r="I7" i="3" s="1"/>
  <c r="G6" i="3"/>
  <c r="H6" i="3" s="1"/>
  <c r="I6" i="3" s="1"/>
  <c r="G5" i="3"/>
  <c r="H5" i="3" s="1"/>
  <c r="I5" i="3" s="1"/>
  <c r="G4" i="3"/>
  <c r="H4" i="3" s="1"/>
  <c r="I4" i="3" s="1"/>
  <c r="G3" i="3"/>
  <c r="E3" i="3"/>
  <c r="G2" i="3"/>
  <c r="E2" i="3"/>
  <c r="E7" i="2"/>
  <c r="C7" i="2"/>
  <c r="C6" i="2"/>
  <c r="E5" i="2"/>
  <c r="F5" i="2" s="1"/>
  <c r="E6" i="2"/>
  <c r="E3" i="2"/>
  <c r="F3" i="2" s="1"/>
  <c r="E4" i="2"/>
  <c r="F4" i="2" s="1"/>
  <c r="G3" i="1"/>
  <c r="G4" i="1"/>
  <c r="H4" i="1" s="1"/>
  <c r="E3" i="1"/>
  <c r="H3" i="1" l="1"/>
  <c r="I3" i="1" s="1"/>
  <c r="F6" i="2"/>
  <c r="F7" i="2"/>
  <c r="H2" i="3"/>
  <c r="I2" i="3" s="1"/>
  <c r="H3" i="3"/>
  <c r="I3" i="3" s="1"/>
  <c r="E2" i="2" l="1"/>
  <c r="E2" i="1"/>
  <c r="G2" i="1"/>
  <c r="F2" i="2" l="1"/>
  <c r="H2" i="1"/>
  <c r="I2" i="1" s="1"/>
</calcChain>
</file>

<file path=xl/sharedStrings.xml><?xml version="1.0" encoding="utf-8"?>
<sst xmlns="http://schemas.openxmlformats.org/spreadsheetml/2006/main" count="260" uniqueCount="139">
  <si>
    <t>Mid</t>
  </si>
  <si>
    <t>TMDL</t>
  </si>
  <si>
    <t>Reach/subwatershed</t>
  </si>
  <si>
    <t>Flow zone</t>
  </si>
  <si>
    <t>Area (sq miles)</t>
  </si>
  <si>
    <t>Area (acres)</t>
  </si>
  <si>
    <t>Load (t/day)</t>
  </si>
  <si>
    <t>Load (lb/yr)</t>
  </si>
  <si>
    <t>Loading rate (lb/ac/yr)</t>
  </si>
  <si>
    <t>X</t>
  </si>
  <si>
    <t>Xy</t>
  </si>
  <si>
    <t>Loading rate if units are metric tonnes (lb/ac/yr)</t>
  </si>
  <si>
    <t>Loading rate if units are kilograms (lb/ac/yr)</t>
  </si>
  <si>
    <t>Burandt Lake</t>
  </si>
  <si>
    <t>Elk River Watershed</t>
  </si>
  <si>
    <t>Big Elk Lake</t>
  </si>
  <si>
    <t>MS4 acreage taken from ArcMap project</t>
  </si>
  <si>
    <t>Golden Lake</t>
  </si>
  <si>
    <t>Notes</t>
  </si>
  <si>
    <t>Hardwood Creek</t>
  </si>
  <si>
    <t>Has a 16% TSS reduction percentage in Implementation Plan</t>
  </si>
  <si>
    <t>Lower Cannon River Turbidity</t>
  </si>
  <si>
    <t>mid</t>
  </si>
  <si>
    <t>Donovan Lake</t>
  </si>
  <si>
    <t>Orono Lake</t>
  </si>
  <si>
    <t>51% reduction in watershed load (Table 4.18, pg 54)</t>
  </si>
  <si>
    <t>68% reduction in watershed load (Table 4.8, pg 51)</t>
  </si>
  <si>
    <t>Upper Twin</t>
  </si>
  <si>
    <t>Middle Twin</t>
  </si>
  <si>
    <t>avg precip</t>
  </si>
  <si>
    <t>dry precip</t>
  </si>
  <si>
    <t>wet</t>
  </si>
  <si>
    <t>Load (kg/day)</t>
  </si>
  <si>
    <t>Load (kg/yr)</t>
  </si>
  <si>
    <t xml:space="preserve">Twin and Ryan Lakes </t>
  </si>
  <si>
    <t>Load (lb/day)</t>
  </si>
  <si>
    <t>Zumbro River Turbidity</t>
  </si>
  <si>
    <t>Silver Creek -553</t>
  </si>
  <si>
    <t>Bear Creek -539</t>
  </si>
  <si>
    <t>Willow Creek -540</t>
  </si>
  <si>
    <t>Bear Creek -538</t>
  </si>
  <si>
    <t>Zumbro River -536</t>
  </si>
  <si>
    <t>Cascade Creek -639</t>
  </si>
  <si>
    <t>Cascade Creek -581</t>
  </si>
  <si>
    <t>Unnamed Creek -601</t>
  </si>
  <si>
    <t>Zumbro River South Fork -507</t>
  </si>
  <si>
    <t>NOTES</t>
  </si>
  <si>
    <t>Acre Area summed from GIS project</t>
  </si>
  <si>
    <t>TMDL has WLA reduction of 4% for TMDL conditions, 41% for 2020 assumptions. Or See Table 6 Implementation Plan</t>
  </si>
  <si>
    <t>Area found in TMDL report</t>
  </si>
  <si>
    <t>Zumbro River -501</t>
  </si>
  <si>
    <t>Burandt Lake Excess Nutrients TMDL</t>
  </si>
  <si>
    <t>Coon Creek Watershed District WRAPS 2010</t>
  </si>
  <si>
    <t>Elk River Watershed TMDL</t>
  </si>
  <si>
    <t>Golden Lake TMDL</t>
  </si>
  <si>
    <t>Hardwood Creek Impaired Biota and Dissolved Oxygen TMDL</t>
  </si>
  <si>
    <t>Lower Cannon River Turbidity TMDL</t>
  </si>
  <si>
    <t>Miss. River - Saint Cloud WRAPS 2009</t>
  </si>
  <si>
    <t>South Metro Mississippi TSS TMDL</t>
  </si>
  <si>
    <t>Twin (Upper, Middle, and Lower) and Ryan Lakes TMDLs</t>
  </si>
  <si>
    <t>Zumbro River Watershed Turbidity TMDL</t>
  </si>
  <si>
    <t>See Tons tab</t>
  </si>
  <si>
    <t>average precipitation year</t>
  </si>
  <si>
    <t xml:space="preserve">low precipitation year </t>
  </si>
  <si>
    <t>high precipitation year</t>
  </si>
  <si>
    <t>See Kilograms tab</t>
  </si>
  <si>
    <t>See Pounds tab</t>
  </si>
  <si>
    <t>154 lbs/ acre/yr</t>
  </si>
  <si>
    <t>Not calculated</t>
  </si>
  <si>
    <t>Location</t>
  </si>
  <si>
    <t xml:space="preserve">Cannon River -502 </t>
  </si>
  <si>
    <t>Area =5% of Pine Belle watershed area found in TMDL table</t>
  </si>
  <si>
    <t>Cannon River -646</t>
  </si>
  <si>
    <t>Area =5% of Conflucence  watershed area found in TMDL table</t>
  </si>
  <si>
    <t>Mississippi River St Cloud</t>
  </si>
  <si>
    <t>High</t>
  </si>
  <si>
    <t>Bluff Creek Watershed TMDL Project</t>
  </si>
  <si>
    <t>Cannon River WRAPS 2011</t>
  </si>
  <si>
    <t>Cedar River WRAPS 2009</t>
  </si>
  <si>
    <t>Hawk Creek Watershed WRAPS 2010</t>
  </si>
  <si>
    <t>North Fork Crow and Lower Crow Bacteria, Turbidity, and Low DO TMDL</t>
  </si>
  <si>
    <t>Red Lake River WRAPS 2012</t>
  </si>
  <si>
    <t>West Fork Des Moines River Watershed TMDL: Excess Nutrients (North and South Heron Lake), Turbidity, and Fecal Coliform</t>
  </si>
  <si>
    <t>meeting at all flows except high- 88% reduction</t>
  </si>
  <si>
    <t>Column1</t>
  </si>
  <si>
    <t>Cannon River WRAPS</t>
  </si>
  <si>
    <t>Chubb Creek-528</t>
  </si>
  <si>
    <t>Cannon River -509</t>
  </si>
  <si>
    <t>Straight River -503</t>
  </si>
  <si>
    <t>Straight River -515</t>
  </si>
  <si>
    <t>Straight River -536</t>
  </si>
  <si>
    <t>Carver Creek Lakes</t>
  </si>
  <si>
    <t>Miller</t>
  </si>
  <si>
    <t>Byllesby</t>
  </si>
  <si>
    <t>high flow TP load</t>
  </si>
  <si>
    <t>South Fork Crow River WRAPS 2012</t>
  </si>
  <si>
    <t>Silver Creek -552</t>
  </si>
  <si>
    <t>Area from Mgmt Plan</t>
  </si>
  <si>
    <t>Areas taken from Table 27 in TMDL. *List of MS4 communities in that table has multiple typos- used TMDL tables as the correct MS4s to include for each reach. Load is the entire WLA for MS4s- will be greater than single permittee's allocation.</t>
  </si>
  <si>
    <t>Crow River -502, TSS</t>
  </si>
  <si>
    <t>Used entire MS4 WLA, MS4 area per table 3.8 in 2019 modification</t>
  </si>
  <si>
    <t>Info from Table 3.7 in TMDL report</t>
  </si>
  <si>
    <t>North Fork Crow and Lower Crow Bacteria, Turbidity, and Low DO TMDL,</t>
  </si>
  <si>
    <t>Crow River -503, TSS</t>
  </si>
  <si>
    <t>South Fork Crow River -508, TSS</t>
  </si>
  <si>
    <t>South Fork Crow River -510, TSS</t>
  </si>
  <si>
    <t>South Fork Crow River TMDL</t>
  </si>
  <si>
    <t>South Fork Crow River -658, TSS</t>
  </si>
  <si>
    <t>No midflow reductions. Target loads for high flow regime provided.</t>
  </si>
  <si>
    <t>Cedar River-501, TSS</t>
  </si>
  <si>
    <t>No percent reduction provided in TMDL table. Mid flow target load calculated</t>
  </si>
  <si>
    <t>Cedar River-502, TSS</t>
  </si>
  <si>
    <t>Cedar River-515, TSS</t>
  </si>
  <si>
    <t>Dobbins Creek, -535 TSS</t>
  </si>
  <si>
    <t>Dobbins Creek, -537 TSS</t>
  </si>
  <si>
    <t>Turtle Creek, -540 TSS</t>
  </si>
  <si>
    <t>Contributing MS4 area taken from Table 9 of TMDL report</t>
  </si>
  <si>
    <t>Area taken from text in Section 4.3.3 of TMDL report</t>
  </si>
  <si>
    <t>Lower Hawk Creek-587, TSS</t>
  </si>
  <si>
    <t>1.5% reduction at mid flow- TMDL table 5-5</t>
  </si>
  <si>
    <t>No loading rate calculated</t>
  </si>
  <si>
    <t>Des Moines River -524, TSS</t>
  </si>
  <si>
    <t>55% reduction for mid-range flows- text under table 4.11</t>
  </si>
  <si>
    <t>Des Moines River-501, TSS</t>
  </si>
  <si>
    <t>Des Moines River-541, TSS</t>
  </si>
  <si>
    <t>60% reduction, 50 mg/L TSS equiv to 25 NTU</t>
  </si>
  <si>
    <t>40% reduction, 50 mg/L TSS equiv to 25 NTU</t>
  </si>
  <si>
    <t>Elk Creek -507, TSS</t>
  </si>
  <si>
    <t>75% reduction, 62 mg/L TSS equiv to 25 NTU</t>
  </si>
  <si>
    <t>50 % reduction, 62 mg/L TSS equiv to 25 NTU</t>
  </si>
  <si>
    <t>Division Creek -529, TSS</t>
  </si>
  <si>
    <t>70% reduction, 62 mg/L TSS equiv to 25 NTU</t>
  </si>
  <si>
    <t>Heron Lake Outlet -527, TSS</t>
  </si>
  <si>
    <t>70% reduction, 59 mg/L TSS equiv to 25 NTU</t>
  </si>
  <si>
    <t>Des Moines River 07100002-501, TSS</t>
  </si>
  <si>
    <t>55% reduction, 66 mg/L TSS equiv to 25 NTU</t>
  </si>
  <si>
    <t>Okabena Creek -506, TSS</t>
  </si>
  <si>
    <t>TMDL projects with calculated loading rates</t>
  </si>
  <si>
    <t>Percent reductions in Column J, tons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</si>
</sst>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4"/>
      <color theme="4" tint="-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1" xfId="0" applyFont="1" applyFill="1" applyBorder="1"/>
    <xf numFmtId="16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 readingOrder="1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left" wrapText="1" readingOrder="1"/>
    </xf>
    <xf numFmtId="0" fontId="4" fillId="0" borderId="5" xfId="0" applyFont="1" applyFill="1" applyBorder="1"/>
    <xf numFmtId="0" fontId="5" fillId="0" borderId="6" xfId="0" applyFont="1" applyFill="1" applyBorder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left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wrapText="1"/>
    </xf>
    <xf numFmtId="9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7" xfId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1" fillId="0" borderId="3" xfId="0" applyFont="1" applyFill="1" applyBorder="1"/>
  </cellXfs>
  <cellStyles count="3">
    <cellStyle name="Hyperlink" xfId="1" builtinId="8"/>
    <cellStyle name="Normal" xfId="0" builtinId="0"/>
    <cellStyle name="Percent" xfId="2" builtinId="5"/>
  </cellStyles>
  <dxfs count="5"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C24" totalsRowShown="0" headerRowDxfId="4" dataDxfId="3">
  <autoFilter ref="A1:C24"/>
  <tableColumns count="3">
    <tableColumn id="1" name="TMDL projects with calculated loading rates" dataDxfId="2"/>
    <tableColumn id="2" name="Location" dataDxfId="1"/>
    <tableColumn id="3" name="Column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ca.state.mn.us/sites/default/files/wq-iw8-37o.pdf" TargetMode="External"/><Relationship Id="rId13" Type="http://schemas.openxmlformats.org/officeDocument/2006/relationships/hyperlink" Target="https://www.pca.state.mn.us/water/watersheds/south-fork-crow-river" TargetMode="External"/><Relationship Id="rId18" Type="http://schemas.openxmlformats.org/officeDocument/2006/relationships/hyperlink" Target="https://www.pca.state.mn.us/sites/default/files/wq-iw7-46e.pdf" TargetMode="External"/><Relationship Id="rId3" Type="http://schemas.openxmlformats.org/officeDocument/2006/relationships/hyperlink" Target="https://www.pca.state.mn.us/sites/default/files/wq-iw9-19e.pdf" TargetMode="External"/><Relationship Id="rId21" Type="http://schemas.openxmlformats.org/officeDocument/2006/relationships/hyperlink" Target="https://www.pca.state.mn.us/sites/default/files/wq-iw7-13e.pdf" TargetMode="External"/><Relationship Id="rId7" Type="http://schemas.openxmlformats.org/officeDocument/2006/relationships/hyperlink" Target="https://www.pca.state.mn.us/sites/default/files/wq-iw9-19e.pdf" TargetMode="External"/><Relationship Id="rId12" Type="http://schemas.openxmlformats.org/officeDocument/2006/relationships/hyperlink" Target="https://www.pca.state.mn.us/sites/default/files/wq-iw9-04e.pdf" TargetMode="External"/><Relationship Id="rId17" Type="http://schemas.openxmlformats.org/officeDocument/2006/relationships/hyperlink" Target="https://www.pca.state.mn.us/sites/default/files/wq-iw7-46e.pdf" TargetMode="External"/><Relationship Id="rId2" Type="http://schemas.openxmlformats.org/officeDocument/2006/relationships/hyperlink" Target="https://www.pca.state.mn.us/water/tmdl/zumbro-river-watershed-turbidity-tmdl-project" TargetMode="External"/><Relationship Id="rId16" Type="http://schemas.openxmlformats.org/officeDocument/2006/relationships/hyperlink" Target="https://www.pca.state.mn.us/sites/default/files/wq-iw7-46e.pdf" TargetMode="External"/><Relationship Id="rId20" Type="http://schemas.openxmlformats.org/officeDocument/2006/relationships/hyperlink" Target="https://www.pca.state.mn.us/sites/default/files/wq-iw7-43e.pdf" TargetMode="External"/><Relationship Id="rId1" Type="http://schemas.openxmlformats.org/officeDocument/2006/relationships/hyperlink" Target="https://www.pca.state.mn.us/sites/default/files/wq-iw9-04e.pdf" TargetMode="External"/><Relationship Id="rId6" Type="http://schemas.openxmlformats.org/officeDocument/2006/relationships/hyperlink" Target="https://www.pca.state.mn.us/sites/default/files/wq-iw9-19e.pdf" TargetMode="External"/><Relationship Id="rId11" Type="http://schemas.openxmlformats.org/officeDocument/2006/relationships/hyperlink" Target="https://www.pca.state.mn.us/water/tmdl/zumbro-river-watershed-turbidity-tmdl-project" TargetMode="External"/><Relationship Id="rId5" Type="http://schemas.openxmlformats.org/officeDocument/2006/relationships/hyperlink" Target="https://www.pca.state.mn.us/sites/default/files/wq-iw9-19e.pdf" TargetMode="External"/><Relationship Id="rId15" Type="http://schemas.openxmlformats.org/officeDocument/2006/relationships/hyperlink" Target="https://www.pca.state.mn.us/sites/default/files/wq-iw7-46e.pdf" TargetMode="External"/><Relationship Id="rId10" Type="http://schemas.openxmlformats.org/officeDocument/2006/relationships/hyperlink" Target="https://www.pca.state.mn.us/water/watersheds/south-fork-crow-river" TargetMode="External"/><Relationship Id="rId19" Type="http://schemas.openxmlformats.org/officeDocument/2006/relationships/hyperlink" Target="https://www.pca.state.mn.us/sites/default/files/wq-iw7-46e.pdf" TargetMode="External"/><Relationship Id="rId4" Type="http://schemas.openxmlformats.org/officeDocument/2006/relationships/hyperlink" Target="https://www.pca.state.mn.us/sites/default/files/wq-iw9-19e.pdf" TargetMode="External"/><Relationship Id="rId9" Type="http://schemas.openxmlformats.org/officeDocument/2006/relationships/hyperlink" Target="https://www.pca.state.mn.us/sites/default/files/wq-iw8-37e.pdf" TargetMode="External"/><Relationship Id="rId14" Type="http://schemas.openxmlformats.org/officeDocument/2006/relationships/hyperlink" Target="https://www.pca.state.mn.us/sites/default/files/wq-iw7-46e.pdf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a.state.mn.us/water/tmdl/golden-lake-phosphorus-tmdl-project" TargetMode="External"/><Relationship Id="rId2" Type="http://schemas.openxmlformats.org/officeDocument/2006/relationships/hyperlink" Target="https://www.pca.state.mn.us/sites/default/files/wq-iw8-46e.pdf" TargetMode="External"/><Relationship Id="rId1" Type="http://schemas.openxmlformats.org/officeDocument/2006/relationships/hyperlink" Target="https://www.pca.state.mn.us/sites/default/files/wq-iw8-46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a.state.mn.us/water/tmdl/burandt-lake-excess-nutrients-tmdl-project" TargetMode="External"/><Relationship Id="rId2" Type="http://schemas.openxmlformats.org/officeDocument/2006/relationships/hyperlink" Target="https://www.pca.state.mn.us/sites/default/files/wq-iw8-05e.pdf" TargetMode="External"/><Relationship Id="rId1" Type="http://schemas.openxmlformats.org/officeDocument/2006/relationships/hyperlink" Target="https://www.pca.state.mn.us/sites/default/files/wq-iw8-05e.pdf" TargetMode="External"/><Relationship Id="rId5" Type="http://schemas.openxmlformats.org/officeDocument/2006/relationships/hyperlink" Target="https://www.pca.state.mn.us/water/tmdl/burandt-lake-excess-nutrients-tmdl-project" TargetMode="External"/><Relationship Id="rId4" Type="http://schemas.openxmlformats.org/officeDocument/2006/relationships/hyperlink" Target="https://www.pca.state.mn.us/water/tmdl/burandt-lake-excess-nutrients-tmdl-proj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14" workbookViewId="0">
      <selection activeCell="C19" sqref="C19"/>
    </sheetView>
  </sheetViews>
  <sheetFormatPr defaultRowHeight="50.25" customHeight="1" x14ac:dyDescent="0.3"/>
  <cols>
    <col min="1" max="1" width="76.5703125" style="8" customWidth="1"/>
    <col min="2" max="2" width="26.7109375" style="8" customWidth="1"/>
    <col min="3" max="3" width="49.85546875" style="8" customWidth="1"/>
    <col min="4" max="16384" width="9.140625" style="8"/>
  </cols>
  <sheetData>
    <row r="1" spans="1:3" ht="50.25" customHeight="1" x14ac:dyDescent="0.3">
      <c r="A1" s="11" t="s">
        <v>137</v>
      </c>
      <c r="B1" s="12" t="s">
        <v>69</v>
      </c>
      <c r="C1" s="20" t="s">
        <v>84</v>
      </c>
    </row>
    <row r="2" spans="1:3" ht="50.25" customHeight="1" x14ac:dyDescent="0.3">
      <c r="A2" s="9" t="s">
        <v>51</v>
      </c>
      <c r="B2" s="8" t="s">
        <v>65</v>
      </c>
    </row>
    <row r="3" spans="1:3" ht="50.25" customHeight="1" x14ac:dyDescent="0.3">
      <c r="A3" s="9" t="s">
        <v>52</v>
      </c>
      <c r="B3" s="8" t="s">
        <v>68</v>
      </c>
    </row>
    <row r="4" spans="1:3" ht="50.25" customHeight="1" x14ac:dyDescent="0.3">
      <c r="A4" s="9" t="s">
        <v>53</v>
      </c>
      <c r="B4" s="8" t="s">
        <v>66</v>
      </c>
    </row>
    <row r="5" spans="1:3" ht="50.25" customHeight="1" x14ac:dyDescent="0.3">
      <c r="A5" s="9" t="s">
        <v>54</v>
      </c>
      <c r="B5" s="8" t="s">
        <v>66</v>
      </c>
    </row>
    <row r="6" spans="1:3" ht="50.25" customHeight="1" x14ac:dyDescent="0.3">
      <c r="A6" s="9" t="s">
        <v>55</v>
      </c>
      <c r="B6" s="46" t="s">
        <v>120</v>
      </c>
      <c r="C6" s="10" t="s">
        <v>20</v>
      </c>
    </row>
    <row r="7" spans="1:3" ht="50.25" customHeight="1" x14ac:dyDescent="0.3">
      <c r="A7" s="9" t="s">
        <v>56</v>
      </c>
      <c r="B7" s="8" t="s">
        <v>61</v>
      </c>
    </row>
    <row r="8" spans="1:3" ht="50.25" customHeight="1" x14ac:dyDescent="0.3">
      <c r="A8" s="9" t="s">
        <v>57</v>
      </c>
      <c r="B8" s="8" t="s">
        <v>66</v>
      </c>
    </row>
    <row r="9" spans="1:3" ht="50.25" customHeight="1" x14ac:dyDescent="0.3">
      <c r="A9" s="9" t="s">
        <v>58</v>
      </c>
      <c r="B9" s="8" t="s">
        <v>67</v>
      </c>
    </row>
    <row r="10" spans="1:3" ht="50.25" customHeight="1" x14ac:dyDescent="0.3">
      <c r="A10" s="9" t="s">
        <v>59</v>
      </c>
      <c r="B10" s="8" t="s">
        <v>65</v>
      </c>
    </row>
    <row r="11" spans="1:3" ht="50.25" customHeight="1" x14ac:dyDescent="0.3">
      <c r="A11" s="9" t="s">
        <v>60</v>
      </c>
      <c r="B11" s="8" t="s">
        <v>61</v>
      </c>
    </row>
    <row r="12" spans="1:3" ht="50.25" customHeight="1" x14ac:dyDescent="0.3">
      <c r="A12" s="16" t="s">
        <v>76</v>
      </c>
      <c r="B12" s="35" t="s">
        <v>120</v>
      </c>
      <c r="C12" s="32" t="s">
        <v>83</v>
      </c>
    </row>
    <row r="13" spans="1:3" ht="50.25" customHeight="1" x14ac:dyDescent="0.3">
      <c r="A13" s="16" t="s">
        <v>77</v>
      </c>
      <c r="B13" s="17" t="s">
        <v>61</v>
      </c>
    </row>
    <row r="14" spans="1:3" ht="50.25" customHeight="1" x14ac:dyDescent="0.3">
      <c r="A14" s="16" t="s">
        <v>78</v>
      </c>
      <c r="B14" s="17" t="s">
        <v>61</v>
      </c>
      <c r="C14" s="32" t="s">
        <v>110</v>
      </c>
    </row>
    <row r="15" spans="1:3" ht="50.25" customHeight="1" x14ac:dyDescent="0.3">
      <c r="A15" s="16" t="s">
        <v>79</v>
      </c>
      <c r="B15" s="17" t="s">
        <v>61</v>
      </c>
      <c r="C15" s="32" t="s">
        <v>110</v>
      </c>
    </row>
    <row r="16" spans="1:3" ht="50.25" customHeight="1" x14ac:dyDescent="0.3">
      <c r="A16" s="16" t="s">
        <v>80</v>
      </c>
      <c r="B16" s="17" t="s">
        <v>61</v>
      </c>
    </row>
    <row r="17" spans="1:3" ht="50.25" customHeight="1" x14ac:dyDescent="0.3">
      <c r="A17" s="16" t="s">
        <v>95</v>
      </c>
      <c r="B17" s="17" t="s">
        <v>61</v>
      </c>
      <c r="C17" s="32" t="s">
        <v>108</v>
      </c>
    </row>
    <row r="18" spans="1:3" ht="50.25" customHeight="1" x14ac:dyDescent="0.3">
      <c r="A18" s="16" t="s">
        <v>81</v>
      </c>
      <c r="B18" s="35" t="s">
        <v>120</v>
      </c>
      <c r="C18" s="8" t="s">
        <v>119</v>
      </c>
    </row>
    <row r="19" spans="1:3" ht="50.25" customHeight="1" x14ac:dyDescent="0.3">
      <c r="A19" s="16" t="s">
        <v>82</v>
      </c>
      <c r="B19" s="17" t="s">
        <v>61</v>
      </c>
      <c r="C19" s="8" t="s">
        <v>138</v>
      </c>
    </row>
    <row r="20" spans="1:3" ht="50.25" customHeight="1" x14ac:dyDescent="0.3">
      <c r="A20" s="16"/>
      <c r="B20" s="17"/>
    </row>
    <row r="21" spans="1:3" ht="50.25" customHeight="1" x14ac:dyDescent="0.3">
      <c r="A21" s="16"/>
      <c r="B21" s="17"/>
    </row>
    <row r="22" spans="1:3" ht="50.25" customHeight="1" x14ac:dyDescent="0.3">
      <c r="A22" s="16"/>
      <c r="B22" s="17"/>
    </row>
    <row r="23" spans="1:3" ht="50.25" customHeight="1" x14ac:dyDescent="0.3">
      <c r="A23" s="16"/>
      <c r="B23" s="17"/>
    </row>
    <row r="24" spans="1:3" ht="50.25" customHeight="1" x14ac:dyDescent="0.3">
      <c r="A24" s="18"/>
      <c r="B24" s="19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D25" zoomScale="140" zoomScaleNormal="140" workbookViewId="0">
      <selection activeCell="A32" sqref="A32:B32"/>
    </sheetView>
  </sheetViews>
  <sheetFormatPr defaultColWidth="8.7109375" defaultRowHeight="15" x14ac:dyDescent="0.25"/>
  <cols>
    <col min="1" max="1" width="23.5703125" style="2" customWidth="1"/>
    <col min="2" max="2" width="22.140625" style="2" customWidth="1"/>
    <col min="3" max="8" width="14.42578125" style="2" customWidth="1"/>
    <col min="9" max="9" width="17.42578125" style="2" hidden="1" customWidth="1"/>
    <col min="10" max="10" width="52.85546875" style="2" customWidth="1"/>
    <col min="11" max="16384" width="8.7109375" style="2"/>
  </cols>
  <sheetData>
    <row r="1" spans="1:10" s="1" customFormat="1" ht="4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11</v>
      </c>
      <c r="J1" s="1" t="s">
        <v>46</v>
      </c>
    </row>
    <row r="2" spans="1:10" x14ac:dyDescent="0.25">
      <c r="A2" s="3" t="s">
        <v>9</v>
      </c>
      <c r="B2" s="3" t="s">
        <v>10</v>
      </c>
      <c r="C2" s="3" t="s">
        <v>0</v>
      </c>
      <c r="D2" s="3">
        <v>1</v>
      </c>
      <c r="E2" s="3">
        <f>D2*640</f>
        <v>640</v>
      </c>
      <c r="F2" s="3">
        <v>0.1</v>
      </c>
      <c r="G2" s="4">
        <f>2000*365.25*F2</f>
        <v>73050</v>
      </c>
      <c r="H2" s="4">
        <f>G2/E2</f>
        <v>114.140625</v>
      </c>
      <c r="I2" s="4">
        <f>2.2/2*H2</f>
        <v>125.55468750000001</v>
      </c>
    </row>
    <row r="3" spans="1:10" ht="30" x14ac:dyDescent="0.25">
      <c r="A3" s="6" t="s">
        <v>21</v>
      </c>
      <c r="B3" s="2" t="s">
        <v>72</v>
      </c>
      <c r="C3" s="2" t="s">
        <v>22</v>
      </c>
      <c r="D3" s="21">
        <f>1443*0.05</f>
        <v>72.150000000000006</v>
      </c>
      <c r="E3" s="21">
        <f>D3*640</f>
        <v>46176</v>
      </c>
      <c r="F3" s="21">
        <v>3</v>
      </c>
      <c r="G3" s="22">
        <f t="shared" ref="G3:G4" si="0">2000*365.25*F3</f>
        <v>2191500</v>
      </c>
      <c r="H3" s="13">
        <f t="shared" ref="H3:H4" si="1">G3/E3</f>
        <v>47.459719334719338</v>
      </c>
      <c r="I3" s="4">
        <f t="shared" ref="I3" si="2">2.2/2*H3</f>
        <v>52.205691268191273</v>
      </c>
      <c r="J3" s="7" t="s">
        <v>73</v>
      </c>
    </row>
    <row r="4" spans="1:10" ht="30" x14ac:dyDescent="0.25">
      <c r="A4" s="6" t="s">
        <v>21</v>
      </c>
      <c r="B4" s="2" t="s">
        <v>70</v>
      </c>
      <c r="C4" s="2" t="s">
        <v>22</v>
      </c>
      <c r="D4" s="21">
        <f>0.05*1345</f>
        <v>67.25</v>
      </c>
      <c r="E4" s="21">
        <f>D4*640</f>
        <v>43040</v>
      </c>
      <c r="F4" s="21">
        <v>2.7</v>
      </c>
      <c r="G4" s="22">
        <f t="shared" si="0"/>
        <v>1972350.0000000002</v>
      </c>
      <c r="H4" s="13">
        <f t="shared" si="1"/>
        <v>45.825975836431233</v>
      </c>
      <c r="J4" s="7" t="s">
        <v>71</v>
      </c>
    </row>
    <row r="5" spans="1:10" ht="24" customHeight="1" x14ac:dyDescent="0.25">
      <c r="A5" s="6" t="s">
        <v>36</v>
      </c>
      <c r="B5" s="2" t="s">
        <v>37</v>
      </c>
      <c r="C5" s="2" t="s">
        <v>0</v>
      </c>
      <c r="D5" s="21">
        <v>2.5</v>
      </c>
      <c r="E5" s="21">
        <v>1538</v>
      </c>
      <c r="F5" s="21">
        <v>0.21</v>
      </c>
      <c r="G5" s="21">
        <f>2000*365.25*F5</f>
        <v>153405</v>
      </c>
      <c r="H5" s="13">
        <f>G5/E5</f>
        <v>99.743172951885569</v>
      </c>
      <c r="J5" s="2" t="s">
        <v>47</v>
      </c>
    </row>
    <row r="6" spans="1:10" ht="24" customHeight="1" x14ac:dyDescent="0.25">
      <c r="A6" s="6" t="s">
        <v>36</v>
      </c>
      <c r="B6" s="2" t="s">
        <v>96</v>
      </c>
      <c r="C6" s="2" t="s">
        <v>0</v>
      </c>
      <c r="D6" s="21"/>
      <c r="E6" s="21">
        <v>763</v>
      </c>
      <c r="F6" s="21">
        <v>0.11</v>
      </c>
      <c r="G6" s="21">
        <f>2000*365.25*F6</f>
        <v>80355</v>
      </c>
      <c r="H6" s="4">
        <f t="shared" ref="H6:H40" si="3">G6/E6</f>
        <v>105.31454783748362</v>
      </c>
      <c r="J6" s="2" t="s">
        <v>97</v>
      </c>
    </row>
    <row r="7" spans="1:10" x14ac:dyDescent="0.25">
      <c r="A7" s="6" t="s">
        <v>36</v>
      </c>
      <c r="B7" s="2" t="s">
        <v>38</v>
      </c>
      <c r="C7" s="2" t="s">
        <v>0</v>
      </c>
      <c r="D7" s="21">
        <v>3.6</v>
      </c>
      <c r="E7" s="21">
        <v>2285</v>
      </c>
      <c r="F7" s="21">
        <v>0.56000000000000005</v>
      </c>
      <c r="G7" s="21">
        <f t="shared" ref="G7:G40" si="4">2000*365.25*F7</f>
        <v>409080.00000000006</v>
      </c>
      <c r="H7" s="13">
        <f t="shared" si="3"/>
        <v>179.02844638949674</v>
      </c>
      <c r="J7" s="2" t="s">
        <v>47</v>
      </c>
    </row>
    <row r="8" spans="1:10" x14ac:dyDescent="0.25">
      <c r="A8" s="6" t="s">
        <v>36</v>
      </c>
      <c r="B8" s="2" t="s">
        <v>39</v>
      </c>
      <c r="C8" s="2" t="s">
        <v>0</v>
      </c>
      <c r="D8" s="21">
        <v>9</v>
      </c>
      <c r="E8" s="21">
        <v>5932</v>
      </c>
      <c r="F8" s="21">
        <v>1.43</v>
      </c>
      <c r="G8" s="21">
        <f t="shared" si="4"/>
        <v>1044615</v>
      </c>
      <c r="H8" s="13">
        <f t="shared" si="3"/>
        <v>176.0982805124747</v>
      </c>
      <c r="J8" s="2" t="s">
        <v>47</v>
      </c>
    </row>
    <row r="9" spans="1:10" x14ac:dyDescent="0.25">
      <c r="A9" s="6" t="s">
        <v>36</v>
      </c>
      <c r="B9" s="2" t="s">
        <v>40</v>
      </c>
      <c r="C9" s="2" t="s">
        <v>0</v>
      </c>
      <c r="D9" s="21">
        <v>17</v>
      </c>
      <c r="E9" s="21">
        <f t="shared" ref="E9:E15" si="5">D9*640</f>
        <v>10880</v>
      </c>
      <c r="F9" s="21">
        <v>2.63</v>
      </c>
      <c r="G9" s="21">
        <f t="shared" si="4"/>
        <v>1921215</v>
      </c>
      <c r="H9" s="13">
        <f t="shared" si="3"/>
        <v>176.58226102941177</v>
      </c>
      <c r="J9" s="2" t="s">
        <v>47</v>
      </c>
    </row>
    <row r="10" spans="1:10" x14ac:dyDescent="0.25">
      <c r="A10" s="6" t="s">
        <v>36</v>
      </c>
      <c r="B10" s="2" t="s">
        <v>41</v>
      </c>
      <c r="C10" s="2" t="s">
        <v>0</v>
      </c>
      <c r="D10" s="21">
        <v>7</v>
      </c>
      <c r="E10" s="21">
        <v>4268</v>
      </c>
      <c r="F10" s="21">
        <v>1</v>
      </c>
      <c r="G10" s="21">
        <f t="shared" si="4"/>
        <v>730500</v>
      </c>
      <c r="H10" s="4">
        <f t="shared" si="3"/>
        <v>171.15745079662605</v>
      </c>
      <c r="J10" s="2" t="s">
        <v>47</v>
      </c>
    </row>
    <row r="11" spans="1:10" x14ac:dyDescent="0.25">
      <c r="A11" s="6" t="s">
        <v>36</v>
      </c>
      <c r="B11" s="2" t="s">
        <v>42</v>
      </c>
      <c r="C11" s="2" t="s">
        <v>0</v>
      </c>
      <c r="D11" s="21">
        <v>1.6</v>
      </c>
      <c r="E11" s="21">
        <v>1042</v>
      </c>
      <c r="F11" s="21">
        <v>0.14000000000000001</v>
      </c>
      <c r="G11" s="21">
        <f t="shared" si="4"/>
        <v>102270.00000000001</v>
      </c>
      <c r="H11" s="13">
        <f t="shared" si="3"/>
        <v>98.147792706333988</v>
      </c>
      <c r="J11" s="2" t="s">
        <v>47</v>
      </c>
    </row>
    <row r="12" spans="1:10" x14ac:dyDescent="0.25">
      <c r="A12" s="6" t="s">
        <v>36</v>
      </c>
      <c r="B12" s="2" t="s">
        <v>43</v>
      </c>
      <c r="C12" s="2" t="s">
        <v>0</v>
      </c>
      <c r="D12" s="21">
        <v>9</v>
      </c>
      <c r="E12" s="21">
        <v>5918</v>
      </c>
      <c r="F12" s="21">
        <v>0.81</v>
      </c>
      <c r="G12" s="21">
        <f t="shared" si="4"/>
        <v>591705</v>
      </c>
      <c r="H12" s="13">
        <f t="shared" si="3"/>
        <v>99.983947279486316</v>
      </c>
      <c r="J12" s="2" t="s">
        <v>47</v>
      </c>
    </row>
    <row r="13" spans="1:10" x14ac:dyDescent="0.25">
      <c r="A13" s="6" t="s">
        <v>36</v>
      </c>
      <c r="B13" s="2" t="s">
        <v>44</v>
      </c>
      <c r="C13" s="2" t="s">
        <v>0</v>
      </c>
      <c r="D13" s="21">
        <v>8</v>
      </c>
      <c r="E13" s="21">
        <v>4961</v>
      </c>
      <c r="F13" s="21">
        <v>0.7</v>
      </c>
      <c r="G13" s="21">
        <f t="shared" si="4"/>
        <v>511349.99999999994</v>
      </c>
      <c r="H13" s="13">
        <f t="shared" si="3"/>
        <v>103.07397702076193</v>
      </c>
      <c r="J13" s="2" t="s">
        <v>47</v>
      </c>
    </row>
    <row r="14" spans="1:10" ht="30" x14ac:dyDescent="0.25">
      <c r="A14" s="6" t="s">
        <v>36</v>
      </c>
      <c r="B14" s="2" t="s">
        <v>45</v>
      </c>
      <c r="C14" s="2" t="s">
        <v>0</v>
      </c>
      <c r="D14" s="21">
        <v>53</v>
      </c>
      <c r="E14" s="21">
        <v>33901</v>
      </c>
      <c r="F14" s="21">
        <v>3.96</v>
      </c>
      <c r="G14" s="21">
        <f t="shared" si="4"/>
        <v>2892780</v>
      </c>
      <c r="H14" s="4">
        <f t="shared" si="3"/>
        <v>85.330226247013357</v>
      </c>
      <c r="J14" s="2" t="s">
        <v>47</v>
      </c>
    </row>
    <row r="15" spans="1:10" x14ac:dyDescent="0.25">
      <c r="A15" s="6" t="s">
        <v>36</v>
      </c>
      <c r="B15" s="2" t="s">
        <v>50</v>
      </c>
      <c r="C15" s="2" t="s">
        <v>0</v>
      </c>
      <c r="D15" s="21">
        <v>53</v>
      </c>
      <c r="E15" s="21">
        <f t="shared" si="5"/>
        <v>33920</v>
      </c>
      <c r="F15" s="21">
        <v>7.21</v>
      </c>
      <c r="G15" s="21">
        <f t="shared" si="4"/>
        <v>5266905</v>
      </c>
      <c r="H15" s="13">
        <f t="shared" si="3"/>
        <v>155.27432193396226</v>
      </c>
      <c r="J15" s="2" t="s">
        <v>49</v>
      </c>
    </row>
    <row r="16" spans="1:10" ht="19.5" customHeight="1" x14ac:dyDescent="0.25">
      <c r="A16" s="6" t="s">
        <v>85</v>
      </c>
      <c r="B16" s="2" t="s">
        <v>86</v>
      </c>
      <c r="C16" s="2" t="s">
        <v>0</v>
      </c>
      <c r="D16" s="21"/>
      <c r="E16" s="21">
        <v>355.43</v>
      </c>
      <c r="F16" s="21">
        <v>0.03</v>
      </c>
      <c r="G16" s="21">
        <f t="shared" si="4"/>
        <v>21915</v>
      </c>
      <c r="H16" s="13">
        <f t="shared" si="3"/>
        <v>61.657710378977576</v>
      </c>
      <c r="J16" s="41" t="s">
        <v>98</v>
      </c>
    </row>
    <row r="17" spans="1:10" x14ac:dyDescent="0.25">
      <c r="A17" s="6" t="s">
        <v>85</v>
      </c>
      <c r="B17" s="2" t="s">
        <v>87</v>
      </c>
      <c r="C17" s="2" t="s">
        <v>0</v>
      </c>
      <c r="D17" s="21"/>
      <c r="E17" s="21">
        <v>26961.97</v>
      </c>
      <c r="F17" s="21">
        <f>9.04-6.65-0.06</f>
        <v>2.3299999999999987</v>
      </c>
      <c r="G17" s="21">
        <f t="shared" si="4"/>
        <v>1702064.9999999991</v>
      </c>
      <c r="H17" s="13">
        <f t="shared" si="3"/>
        <v>63.128361911240127</v>
      </c>
      <c r="J17" s="42"/>
    </row>
    <row r="18" spans="1:10" x14ac:dyDescent="0.25">
      <c r="A18" s="6" t="s">
        <v>85</v>
      </c>
      <c r="B18" s="2" t="s">
        <v>88</v>
      </c>
      <c r="C18" s="2" t="s">
        <v>0</v>
      </c>
      <c r="D18" s="21"/>
      <c r="E18" s="21">
        <v>7928.55</v>
      </c>
      <c r="F18" s="21">
        <v>0.63</v>
      </c>
      <c r="G18" s="21">
        <f t="shared" si="4"/>
        <v>460215</v>
      </c>
      <c r="H18" s="4">
        <f t="shared" si="3"/>
        <v>58.045292014302738</v>
      </c>
      <c r="J18" s="42"/>
    </row>
    <row r="19" spans="1:10" x14ac:dyDescent="0.25">
      <c r="A19" s="6" t="s">
        <v>85</v>
      </c>
      <c r="B19" s="2" t="s">
        <v>89</v>
      </c>
      <c r="C19" s="2" t="s">
        <v>0</v>
      </c>
      <c r="D19" s="21"/>
      <c r="E19" s="21">
        <v>15665.23</v>
      </c>
      <c r="F19" s="21">
        <f>0.32+0.78+0.27</f>
        <v>1.37</v>
      </c>
      <c r="G19" s="21">
        <f t="shared" si="4"/>
        <v>1000785.0000000001</v>
      </c>
      <c r="H19" s="13">
        <f t="shared" si="3"/>
        <v>63.885752076413823</v>
      </c>
      <c r="J19" s="42"/>
    </row>
    <row r="20" spans="1:10" x14ac:dyDescent="0.25">
      <c r="A20" s="6" t="s">
        <v>85</v>
      </c>
      <c r="B20" s="2" t="s">
        <v>90</v>
      </c>
      <c r="C20" s="2" t="s">
        <v>0</v>
      </c>
      <c r="D20" s="21"/>
      <c r="E20" s="21">
        <v>11929.54</v>
      </c>
      <c r="F20" s="21">
        <f>0.74+0.22</f>
        <v>0.96</v>
      </c>
      <c r="G20" s="21">
        <f t="shared" si="4"/>
        <v>701280</v>
      </c>
      <c r="H20" s="13">
        <f t="shared" si="3"/>
        <v>58.785166905010584</v>
      </c>
      <c r="J20" s="43"/>
    </row>
    <row r="21" spans="1:10" ht="38.25" x14ac:dyDescent="0.2">
      <c r="A21" s="23" t="s">
        <v>102</v>
      </c>
      <c r="B21" s="2" t="s">
        <v>99</v>
      </c>
      <c r="C21" s="2" t="s">
        <v>0</v>
      </c>
      <c r="D21" s="21"/>
      <c r="E21" s="21">
        <v>46758</v>
      </c>
      <c r="F21" s="21">
        <v>5.6</v>
      </c>
      <c r="G21" s="21">
        <f t="shared" si="4"/>
        <v>4090799.9999999995</v>
      </c>
      <c r="H21" s="13">
        <f t="shared" si="3"/>
        <v>87.488771974849215</v>
      </c>
      <c r="J21" s="2" t="s">
        <v>100</v>
      </c>
    </row>
    <row r="22" spans="1:10" ht="38.25" x14ac:dyDescent="0.25">
      <c r="A22" s="24" t="s">
        <v>80</v>
      </c>
      <c r="B22" s="2" t="s">
        <v>103</v>
      </c>
      <c r="C22" s="2" t="s">
        <v>0</v>
      </c>
      <c r="E22" s="21">
        <v>9232</v>
      </c>
      <c r="F22" s="21">
        <v>1.8</v>
      </c>
      <c r="G22" s="21">
        <f t="shared" si="4"/>
        <v>1314900</v>
      </c>
      <c r="H22" s="4">
        <f t="shared" si="3"/>
        <v>142.42850953206238</v>
      </c>
      <c r="J22" s="2" t="s">
        <v>101</v>
      </c>
    </row>
    <row r="23" spans="1:10" ht="30" x14ac:dyDescent="0.2">
      <c r="A23" s="27" t="s">
        <v>106</v>
      </c>
      <c r="B23" s="28" t="s">
        <v>104</v>
      </c>
      <c r="C23" s="29" t="s">
        <v>75</v>
      </c>
      <c r="D23" s="25"/>
      <c r="E23" s="26">
        <v>30188</v>
      </c>
      <c r="F23" s="26">
        <v>4</v>
      </c>
      <c r="G23" s="21">
        <f t="shared" si="4"/>
        <v>2922000</v>
      </c>
      <c r="H23" s="13">
        <f t="shared" si="3"/>
        <v>96.793427852126669</v>
      </c>
    </row>
    <row r="24" spans="1:10" ht="30" x14ac:dyDescent="0.2">
      <c r="A24" s="27" t="s">
        <v>106</v>
      </c>
      <c r="B24" s="28" t="s">
        <v>107</v>
      </c>
      <c r="C24" s="2" t="s">
        <v>75</v>
      </c>
      <c r="E24" s="31">
        <v>5012</v>
      </c>
      <c r="F24" s="31">
        <v>0.9</v>
      </c>
      <c r="G24" s="21">
        <f t="shared" si="4"/>
        <v>657450</v>
      </c>
      <c r="H24" s="13">
        <f t="shared" si="3"/>
        <v>131.17517956903433</v>
      </c>
      <c r="I24" s="30"/>
    </row>
    <row r="25" spans="1:10" ht="30" x14ac:dyDescent="0.2">
      <c r="A25" s="27" t="s">
        <v>106</v>
      </c>
      <c r="B25" s="28" t="s">
        <v>105</v>
      </c>
      <c r="C25" s="2" t="s">
        <v>75</v>
      </c>
      <c r="E25" s="31">
        <v>3346</v>
      </c>
      <c r="F25" s="31">
        <v>0.5</v>
      </c>
      <c r="G25" s="21">
        <f t="shared" si="4"/>
        <v>365250</v>
      </c>
      <c r="H25" s="13">
        <f t="shared" si="3"/>
        <v>109.16019127316198</v>
      </c>
      <c r="I25" s="30"/>
    </row>
    <row r="26" spans="1:10" x14ac:dyDescent="0.25">
      <c r="A26" s="6" t="s">
        <v>78</v>
      </c>
      <c r="B26" s="34" t="s">
        <v>109</v>
      </c>
      <c r="C26" s="2" t="s">
        <v>0</v>
      </c>
      <c r="D26" s="21">
        <v>12</v>
      </c>
      <c r="E26" s="33">
        <f>D26*640</f>
        <v>7680</v>
      </c>
      <c r="F26" s="33">
        <v>0.97</v>
      </c>
      <c r="G26" s="21">
        <f t="shared" si="4"/>
        <v>708585</v>
      </c>
      <c r="H26" s="4">
        <f t="shared" si="3"/>
        <v>92.263671875</v>
      </c>
      <c r="J26" s="2" t="s">
        <v>116</v>
      </c>
    </row>
    <row r="27" spans="1:10" x14ac:dyDescent="0.25">
      <c r="A27" s="6" t="s">
        <v>78</v>
      </c>
      <c r="B27" s="34" t="s">
        <v>111</v>
      </c>
      <c r="C27" s="2" t="s">
        <v>0</v>
      </c>
      <c r="D27" s="21">
        <v>0.1</v>
      </c>
      <c r="E27" s="33">
        <f t="shared" ref="E27:E40" si="6">D27*640</f>
        <v>64</v>
      </c>
      <c r="F27" s="21">
        <v>0.01</v>
      </c>
      <c r="G27" s="21">
        <f t="shared" si="4"/>
        <v>7305</v>
      </c>
      <c r="H27" s="4">
        <f t="shared" si="3"/>
        <v>114.140625</v>
      </c>
      <c r="J27" s="2" t="s">
        <v>116</v>
      </c>
    </row>
    <row r="28" spans="1:10" x14ac:dyDescent="0.25">
      <c r="A28" s="6" t="s">
        <v>78</v>
      </c>
      <c r="B28" s="34" t="s">
        <v>112</v>
      </c>
      <c r="C28" s="2" t="s">
        <v>0</v>
      </c>
      <c r="D28" s="21">
        <v>11.3</v>
      </c>
      <c r="E28" s="33">
        <f t="shared" si="6"/>
        <v>7232</v>
      </c>
      <c r="F28" s="21">
        <v>0.9</v>
      </c>
      <c r="G28" s="21">
        <f t="shared" si="4"/>
        <v>657450</v>
      </c>
      <c r="H28" s="4">
        <f t="shared" si="3"/>
        <v>90.908462389380531</v>
      </c>
      <c r="J28" s="2" t="s">
        <v>116</v>
      </c>
    </row>
    <row r="29" spans="1:10" ht="30" x14ac:dyDescent="0.25">
      <c r="A29" s="6" t="s">
        <v>78</v>
      </c>
      <c r="B29" s="34" t="s">
        <v>113</v>
      </c>
      <c r="C29" s="2" t="s">
        <v>0</v>
      </c>
      <c r="D29" s="21">
        <v>1.3</v>
      </c>
      <c r="E29" s="33">
        <f t="shared" si="6"/>
        <v>832</v>
      </c>
      <c r="F29" s="21">
        <v>0.14000000000000001</v>
      </c>
      <c r="G29" s="21">
        <f t="shared" si="4"/>
        <v>102270.00000000001</v>
      </c>
      <c r="H29" s="4">
        <f t="shared" si="3"/>
        <v>122.92067307692309</v>
      </c>
      <c r="J29" s="2" t="s">
        <v>116</v>
      </c>
    </row>
    <row r="30" spans="1:10" ht="30" x14ac:dyDescent="0.25">
      <c r="A30" s="6" t="s">
        <v>78</v>
      </c>
      <c r="B30" s="34" t="s">
        <v>114</v>
      </c>
      <c r="C30" s="2" t="s">
        <v>0</v>
      </c>
      <c r="D30" s="21">
        <v>2.1</v>
      </c>
      <c r="E30" s="33">
        <f t="shared" si="6"/>
        <v>1344</v>
      </c>
      <c r="F30" s="21">
        <v>0.23</v>
      </c>
      <c r="G30" s="21">
        <f t="shared" si="4"/>
        <v>168015</v>
      </c>
      <c r="H30" s="4">
        <f t="shared" si="3"/>
        <v>125.01116071428571</v>
      </c>
      <c r="J30" s="2" t="s">
        <v>116</v>
      </c>
    </row>
    <row r="31" spans="1:10" x14ac:dyDescent="0.25">
      <c r="A31" s="37" t="s">
        <v>78</v>
      </c>
      <c r="B31" s="38" t="s">
        <v>115</v>
      </c>
      <c r="C31" s="2" t="s">
        <v>0</v>
      </c>
      <c r="D31" s="21">
        <v>3.4</v>
      </c>
      <c r="E31" s="33">
        <f t="shared" si="6"/>
        <v>2176</v>
      </c>
      <c r="F31" s="21">
        <v>0.37</v>
      </c>
      <c r="G31" s="21">
        <f t="shared" si="4"/>
        <v>270285</v>
      </c>
      <c r="H31" s="4">
        <f t="shared" si="3"/>
        <v>124.21185661764706</v>
      </c>
      <c r="J31" s="2" t="s">
        <v>116</v>
      </c>
    </row>
    <row r="32" spans="1:10" ht="30" x14ac:dyDescent="0.25">
      <c r="A32" s="39" t="s">
        <v>79</v>
      </c>
      <c r="B32" s="40" t="s">
        <v>118</v>
      </c>
      <c r="C32" s="2" t="s">
        <v>0</v>
      </c>
      <c r="D32" s="21"/>
      <c r="E32" s="33">
        <v>3758.24</v>
      </c>
      <c r="F32" s="21">
        <v>0.2</v>
      </c>
      <c r="G32" s="21">
        <f t="shared" si="4"/>
        <v>146100</v>
      </c>
      <c r="H32" s="4">
        <f t="shared" si="3"/>
        <v>38.874579590446594</v>
      </c>
      <c r="J32" s="2" t="s">
        <v>117</v>
      </c>
    </row>
    <row r="33" spans="1:10" ht="90" customHeight="1" x14ac:dyDescent="0.25">
      <c r="A33" s="44" t="s">
        <v>82</v>
      </c>
      <c r="B33" s="34" t="s">
        <v>121</v>
      </c>
      <c r="C33" s="2" t="s">
        <v>0</v>
      </c>
      <c r="D33" s="21">
        <v>4</v>
      </c>
      <c r="E33" s="33">
        <f>D33*640</f>
        <v>2560</v>
      </c>
      <c r="F33" s="21">
        <v>0.11</v>
      </c>
      <c r="G33" s="21">
        <f t="shared" si="4"/>
        <v>80355</v>
      </c>
      <c r="H33" s="4">
        <f t="shared" si="3"/>
        <v>31.388671875</v>
      </c>
      <c r="J33" s="2" t="s">
        <v>122</v>
      </c>
    </row>
    <row r="34" spans="1:10" ht="30" x14ac:dyDescent="0.25">
      <c r="A34" s="45"/>
      <c r="B34" s="34" t="s">
        <v>123</v>
      </c>
      <c r="C34" s="2" t="s">
        <v>0</v>
      </c>
      <c r="D34" s="21">
        <v>4</v>
      </c>
      <c r="E34" s="33">
        <f t="shared" si="6"/>
        <v>2560</v>
      </c>
      <c r="F34" s="21">
        <v>7.0000000000000007E-2</v>
      </c>
      <c r="G34" s="21">
        <f t="shared" si="4"/>
        <v>51135.000000000007</v>
      </c>
      <c r="H34" s="4">
        <f t="shared" si="3"/>
        <v>19.974609375000004</v>
      </c>
      <c r="J34" s="2" t="s">
        <v>125</v>
      </c>
    </row>
    <row r="35" spans="1:10" ht="30" x14ac:dyDescent="0.25">
      <c r="A35" s="45"/>
      <c r="B35" s="34" t="s">
        <v>124</v>
      </c>
      <c r="C35" s="2" t="s">
        <v>0</v>
      </c>
      <c r="D35" s="21">
        <v>4</v>
      </c>
      <c r="E35" s="33">
        <f t="shared" si="6"/>
        <v>2560</v>
      </c>
      <c r="F35" s="21">
        <v>7.0000000000000007E-2</v>
      </c>
      <c r="G35" s="21">
        <f t="shared" ref="G35" si="7">2000*365.25*F35</f>
        <v>51135.000000000007</v>
      </c>
      <c r="H35" s="4">
        <f t="shared" si="3"/>
        <v>19.974609375000004</v>
      </c>
      <c r="J35" s="2" t="s">
        <v>126</v>
      </c>
    </row>
    <row r="36" spans="1:10" x14ac:dyDescent="0.25">
      <c r="A36" s="45"/>
      <c r="B36" s="34" t="s">
        <v>127</v>
      </c>
      <c r="D36" s="21">
        <v>0.4</v>
      </c>
      <c r="E36" s="33">
        <f t="shared" si="6"/>
        <v>256</v>
      </c>
      <c r="F36" s="21">
        <v>8.9999999999999993E-3</v>
      </c>
      <c r="G36" s="21">
        <f>2000*365.25*F36</f>
        <v>6574.4999999999991</v>
      </c>
      <c r="H36" s="4">
        <f t="shared" si="3"/>
        <v>25.681640624999996</v>
      </c>
      <c r="J36" s="2" t="s">
        <v>128</v>
      </c>
    </row>
    <row r="37" spans="1:10" ht="30" x14ac:dyDescent="0.25">
      <c r="A37" s="45"/>
      <c r="B37" s="34" t="s">
        <v>136</v>
      </c>
      <c r="C37" s="2" t="s">
        <v>0</v>
      </c>
      <c r="D37" s="21">
        <v>3.6</v>
      </c>
      <c r="E37" s="33">
        <f t="shared" si="6"/>
        <v>2304</v>
      </c>
      <c r="F37" s="21">
        <v>0.18</v>
      </c>
      <c r="G37" s="21">
        <f t="shared" si="4"/>
        <v>131490</v>
      </c>
      <c r="H37" s="4">
        <f t="shared" si="3"/>
        <v>57.0703125</v>
      </c>
      <c r="J37" s="2" t="s">
        <v>129</v>
      </c>
    </row>
    <row r="38" spans="1:10" ht="30" x14ac:dyDescent="0.25">
      <c r="A38" s="45"/>
      <c r="B38" s="34" t="s">
        <v>130</v>
      </c>
      <c r="C38" s="2" t="s">
        <v>0</v>
      </c>
      <c r="D38" s="21">
        <v>4</v>
      </c>
      <c r="E38" s="33">
        <f t="shared" si="6"/>
        <v>2560</v>
      </c>
      <c r="F38" s="21">
        <v>0.24</v>
      </c>
      <c r="G38" s="21">
        <f t="shared" si="4"/>
        <v>175320</v>
      </c>
      <c r="H38" s="4">
        <f t="shared" si="3"/>
        <v>68.484375</v>
      </c>
      <c r="J38" s="2" t="s">
        <v>131</v>
      </c>
    </row>
    <row r="39" spans="1:10" ht="30" x14ac:dyDescent="0.25">
      <c r="A39" s="45"/>
      <c r="B39" s="30" t="s">
        <v>132</v>
      </c>
      <c r="C39" s="2" t="s">
        <v>0</v>
      </c>
      <c r="D39" s="21">
        <v>4</v>
      </c>
      <c r="E39" s="21">
        <f t="shared" si="6"/>
        <v>2560</v>
      </c>
      <c r="F39" s="21">
        <v>0.24</v>
      </c>
      <c r="G39" s="21">
        <f t="shared" si="4"/>
        <v>175320</v>
      </c>
      <c r="H39" s="4">
        <f t="shared" si="3"/>
        <v>68.484375</v>
      </c>
      <c r="J39" s="2" t="s">
        <v>133</v>
      </c>
    </row>
    <row r="40" spans="1:10" ht="30" x14ac:dyDescent="0.25">
      <c r="A40" s="45"/>
      <c r="B40" s="36" t="s">
        <v>134</v>
      </c>
      <c r="C40" s="2" t="s">
        <v>0</v>
      </c>
      <c r="D40" s="21">
        <v>4</v>
      </c>
      <c r="E40" s="21">
        <f t="shared" si="6"/>
        <v>2560</v>
      </c>
      <c r="F40" s="21">
        <v>0.09</v>
      </c>
      <c r="G40" s="21">
        <f t="shared" si="4"/>
        <v>65745</v>
      </c>
      <c r="H40" s="4">
        <f t="shared" si="3"/>
        <v>25.681640625</v>
      </c>
      <c r="J40" s="2" t="s">
        <v>135</v>
      </c>
    </row>
  </sheetData>
  <mergeCells count="2">
    <mergeCell ref="J16:J20"/>
    <mergeCell ref="A33:A40"/>
  </mergeCells>
  <hyperlinks>
    <hyperlink ref="A3" r:id="rId1"/>
    <hyperlink ref="A5" r:id="rId2"/>
    <hyperlink ref="A16" r:id="rId3"/>
    <hyperlink ref="A17" r:id="rId4"/>
    <hyperlink ref="A18" r:id="rId5"/>
    <hyperlink ref="A19" r:id="rId6"/>
    <hyperlink ref="A20" r:id="rId7"/>
    <hyperlink ref="A21" r:id="rId8"/>
    <hyperlink ref="A22" r:id="rId9"/>
    <hyperlink ref="A23" r:id="rId10" display="South Fork Crow River WRAPS 2012"/>
    <hyperlink ref="A6:A15" r:id="rId11" display="Zumbro River Turbidity"/>
    <hyperlink ref="A4" r:id="rId12"/>
    <hyperlink ref="A24:A25" r:id="rId13" display="South Fork Crow River WRAPS 2012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33" r:id="rId21"/>
  </hyperlinks>
  <pageMargins left="0.7" right="0.7" top="0.75" bottom="0.75" header="0.3" footer="0.3"/>
  <pageSetup orientation="portrait" verticalDpi="0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7" sqref="F7"/>
    </sheetView>
  </sheetViews>
  <sheetFormatPr defaultColWidth="8.7109375" defaultRowHeight="15" x14ac:dyDescent="0.25"/>
  <cols>
    <col min="1" max="1" width="21.140625" style="2" customWidth="1"/>
    <col min="2" max="2" width="22.140625" style="2" customWidth="1"/>
    <col min="3" max="6" width="14.42578125" style="2" customWidth="1"/>
    <col min="7" max="7" width="12" style="2" customWidth="1"/>
    <col min="8" max="8" width="63.42578125" style="2" customWidth="1"/>
    <col min="9" max="16384" width="8.7109375" style="2"/>
  </cols>
  <sheetData>
    <row r="1" spans="1:8" s="1" customFormat="1" ht="30" x14ac:dyDescent="0.25">
      <c r="A1" s="1" t="s">
        <v>1</v>
      </c>
      <c r="B1" s="1" t="s">
        <v>2</v>
      </c>
      <c r="C1" s="1" t="s">
        <v>5</v>
      </c>
      <c r="D1" s="1" t="s">
        <v>35</v>
      </c>
      <c r="E1" s="1" t="s">
        <v>7</v>
      </c>
      <c r="F1" s="14" t="s">
        <v>8</v>
      </c>
      <c r="H1" s="1" t="s">
        <v>18</v>
      </c>
    </row>
    <row r="2" spans="1:8" hidden="1" x14ac:dyDescent="0.25">
      <c r="A2" s="3" t="s">
        <v>9</v>
      </c>
      <c r="B2" s="3" t="s">
        <v>10</v>
      </c>
      <c r="C2" s="3">
        <f>640</f>
        <v>640</v>
      </c>
      <c r="D2" s="3">
        <v>0.1</v>
      </c>
      <c r="E2" s="4">
        <f>365.25*D2</f>
        <v>36.524999999999999</v>
      </c>
      <c r="F2" s="4">
        <f>E2/C2</f>
        <v>5.7070312499999998E-2</v>
      </c>
    </row>
    <row r="3" spans="1:8" ht="27.75" customHeight="1" x14ac:dyDescent="0.25">
      <c r="A3" s="2" t="s">
        <v>14</v>
      </c>
      <c r="B3" s="2" t="s">
        <v>15</v>
      </c>
      <c r="C3" s="2">
        <v>45274.3</v>
      </c>
      <c r="D3" s="2">
        <v>0.94</v>
      </c>
      <c r="E3" s="5">
        <f t="shared" ref="E3:E7" si="0">365.25*D3</f>
        <v>343.33499999999998</v>
      </c>
      <c r="F3" s="4">
        <f t="shared" ref="F3:F7" si="1">E3/C3</f>
        <v>7.5834413784420735E-3</v>
      </c>
      <c r="H3" s="2" t="s">
        <v>16</v>
      </c>
    </row>
    <row r="4" spans="1:8" ht="30" x14ac:dyDescent="0.25">
      <c r="A4" s="6" t="s">
        <v>17</v>
      </c>
      <c r="C4" s="2">
        <v>5501</v>
      </c>
      <c r="D4" s="2">
        <v>0.38</v>
      </c>
      <c r="E4" s="5">
        <f t="shared" si="0"/>
        <v>138.79499999999999</v>
      </c>
      <c r="F4" s="4">
        <f t="shared" si="1"/>
        <v>2.5230867115069985E-2</v>
      </c>
      <c r="H4" s="2" t="s">
        <v>48</v>
      </c>
    </row>
    <row r="5" spans="1:8" x14ac:dyDescent="0.25">
      <c r="A5" s="2" t="s">
        <v>19</v>
      </c>
      <c r="E5" s="5">
        <f>365.25*D5</f>
        <v>0</v>
      </c>
      <c r="F5" s="4" t="e">
        <f t="shared" si="1"/>
        <v>#DIV/0!</v>
      </c>
      <c r="H5" s="2" t="s">
        <v>20</v>
      </c>
    </row>
    <row r="6" spans="1:8" ht="30" x14ac:dyDescent="0.25">
      <c r="A6" s="6" t="s">
        <v>74</v>
      </c>
      <c r="B6" s="2" t="s">
        <v>23</v>
      </c>
      <c r="C6" s="2">
        <f>12+66+68</f>
        <v>146</v>
      </c>
      <c r="D6" s="2">
        <v>3.3000000000000002E-2</v>
      </c>
      <c r="E6" s="5">
        <f t="shared" si="0"/>
        <v>12.05325</v>
      </c>
      <c r="F6" s="4">
        <f t="shared" si="1"/>
        <v>8.2556506849315064E-2</v>
      </c>
      <c r="H6" s="2" t="s">
        <v>26</v>
      </c>
    </row>
    <row r="7" spans="1:8" ht="30" x14ac:dyDescent="0.25">
      <c r="A7" s="6" t="s">
        <v>74</v>
      </c>
      <c r="B7" s="2" t="s">
        <v>24</v>
      </c>
      <c r="C7" s="2">
        <f>11406+17468+3356</f>
        <v>32230</v>
      </c>
      <c r="D7" s="2">
        <v>1.282</v>
      </c>
      <c r="E7" s="2">
        <f t="shared" si="0"/>
        <v>468.25049999999999</v>
      </c>
      <c r="F7" s="15">
        <f t="shared" si="1"/>
        <v>1.4528405212534906E-2</v>
      </c>
      <c r="H7" s="2" t="s">
        <v>25</v>
      </c>
    </row>
  </sheetData>
  <hyperlinks>
    <hyperlink ref="A6" r:id="rId1"/>
    <hyperlink ref="A7" r:id="rId2" display="MRSC"/>
    <hyperlink ref="A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" sqref="G1:I1048576"/>
    </sheetView>
  </sheetViews>
  <sheetFormatPr defaultColWidth="8.7109375" defaultRowHeight="15" x14ac:dyDescent="0.25"/>
  <cols>
    <col min="1" max="1" width="21.140625" style="2" customWidth="1"/>
    <col min="2" max="2" width="22.140625" style="2" customWidth="1"/>
    <col min="3" max="3" width="14.42578125" style="2" customWidth="1"/>
    <col min="4" max="4" width="14.42578125" style="2" hidden="1" customWidth="1"/>
    <col min="5" max="8" width="14.42578125" style="2" customWidth="1"/>
    <col min="9" max="9" width="17.42578125" style="2" customWidth="1"/>
    <col min="10" max="10" width="63.42578125" style="2" customWidth="1"/>
    <col min="11" max="16384" width="8.7109375" style="2"/>
  </cols>
  <sheetData>
    <row r="1" spans="1:10" s="1" customFormat="1" ht="6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32</v>
      </c>
      <c r="G1" s="1" t="s">
        <v>33</v>
      </c>
      <c r="H1" s="1" t="s">
        <v>8</v>
      </c>
      <c r="I1" s="1" t="s">
        <v>12</v>
      </c>
      <c r="J1" s="1" t="s">
        <v>18</v>
      </c>
    </row>
    <row r="2" spans="1:10" x14ac:dyDescent="0.25">
      <c r="A2" s="3" t="s">
        <v>9</v>
      </c>
      <c r="B2" s="3" t="s">
        <v>10</v>
      </c>
      <c r="C2" s="3" t="s">
        <v>0</v>
      </c>
      <c r="D2" s="3">
        <v>1</v>
      </c>
      <c r="E2" s="3">
        <f>D2*640</f>
        <v>640</v>
      </c>
      <c r="F2" s="3">
        <v>0.1</v>
      </c>
      <c r="G2" s="4">
        <f>365.25*F2</f>
        <v>36.524999999999999</v>
      </c>
      <c r="H2" s="4">
        <f>G2/E2</f>
        <v>5.7070312499999998E-2</v>
      </c>
      <c r="I2" s="4">
        <f>H2/0.4536</f>
        <v>0.12581638558201058</v>
      </c>
    </row>
    <row r="3" spans="1:10" ht="45" x14ac:dyDescent="0.25">
      <c r="A3" s="6" t="s">
        <v>13</v>
      </c>
      <c r="C3" s="2" t="s">
        <v>62</v>
      </c>
      <c r="E3" s="2">
        <f>328+246+153+173+314+584</f>
        <v>1798</v>
      </c>
      <c r="F3" s="2">
        <v>0.13</v>
      </c>
      <c r="G3" s="5">
        <f t="shared" ref="G3:G11" si="0">365.25*F3</f>
        <v>47.482500000000002</v>
      </c>
      <c r="H3" s="5">
        <f>G3/E3</f>
        <v>2.6408509454949946E-2</v>
      </c>
      <c r="I3" s="4">
        <f>H3/0.4536</f>
        <v>5.8219818022376427E-2</v>
      </c>
    </row>
    <row r="4" spans="1:10" ht="45" x14ac:dyDescent="0.25">
      <c r="A4" s="6" t="s">
        <v>13</v>
      </c>
      <c r="C4" s="2" t="s">
        <v>63</v>
      </c>
      <c r="E4" s="2">
        <v>1798</v>
      </c>
      <c r="F4" s="2">
        <v>0.12</v>
      </c>
      <c r="G4" s="5">
        <f t="shared" si="0"/>
        <v>43.83</v>
      </c>
      <c r="H4" s="5">
        <f t="shared" ref="H4:H13" si="1">G4/E4</f>
        <v>2.4377085650723024E-2</v>
      </c>
      <c r="I4" s="4">
        <f t="shared" ref="I4:I13" si="2">H4/0.4536</f>
        <v>5.3741370482193615E-2</v>
      </c>
    </row>
    <row r="5" spans="1:10" ht="45" x14ac:dyDescent="0.25">
      <c r="A5" s="6" t="s">
        <v>13</v>
      </c>
      <c r="C5" s="2" t="s">
        <v>64</v>
      </c>
      <c r="E5" s="2">
        <v>1798</v>
      </c>
      <c r="F5" s="2">
        <v>0.18</v>
      </c>
      <c r="G5" s="5">
        <f t="shared" si="0"/>
        <v>65.745000000000005</v>
      </c>
      <c r="H5" s="5">
        <f t="shared" si="1"/>
        <v>3.6565628476084543E-2</v>
      </c>
      <c r="I5" s="4">
        <f t="shared" si="2"/>
        <v>8.0612055723290443E-2</v>
      </c>
    </row>
    <row r="6" spans="1:10" x14ac:dyDescent="0.25">
      <c r="A6" s="6" t="s">
        <v>34</v>
      </c>
      <c r="B6" s="2" t="s">
        <v>27</v>
      </c>
      <c r="C6" s="2" t="s">
        <v>29</v>
      </c>
      <c r="E6" s="2">
        <v>3657</v>
      </c>
      <c r="F6" s="2">
        <v>1.6</v>
      </c>
      <c r="G6" s="2">
        <f t="shared" si="0"/>
        <v>584.4</v>
      </c>
      <c r="H6" s="2">
        <f t="shared" si="1"/>
        <v>0.15980311730926988</v>
      </c>
      <c r="I6" s="4">
        <f t="shared" si="2"/>
        <v>0.35229964133436925</v>
      </c>
    </row>
    <row r="7" spans="1:10" x14ac:dyDescent="0.25">
      <c r="A7" s="6" t="s">
        <v>34</v>
      </c>
      <c r="B7" s="2" t="s">
        <v>28</v>
      </c>
      <c r="C7" s="2" t="s">
        <v>29</v>
      </c>
      <c r="E7" s="2">
        <v>354</v>
      </c>
      <c r="F7" s="2">
        <v>0.4</v>
      </c>
      <c r="G7" s="2">
        <f t="shared" si="0"/>
        <v>146.1</v>
      </c>
      <c r="H7" s="2">
        <f t="shared" si="1"/>
        <v>0.41271186440677965</v>
      </c>
      <c r="I7" s="4">
        <f t="shared" si="2"/>
        <v>0.90985860759872061</v>
      </c>
    </row>
    <row r="8" spans="1:10" x14ac:dyDescent="0.25">
      <c r="A8" s="6" t="s">
        <v>34</v>
      </c>
      <c r="B8" s="2" t="s">
        <v>27</v>
      </c>
      <c r="C8" s="2" t="s">
        <v>30</v>
      </c>
      <c r="E8" s="2">
        <v>3657</v>
      </c>
      <c r="F8" s="2">
        <v>1.4</v>
      </c>
      <c r="G8" s="2">
        <f t="shared" si="0"/>
        <v>511.34999999999997</v>
      </c>
      <c r="H8" s="2">
        <f t="shared" si="1"/>
        <v>0.13982772764561116</v>
      </c>
      <c r="I8" s="4">
        <f t="shared" si="2"/>
        <v>0.30826218616757312</v>
      </c>
    </row>
    <row r="9" spans="1:10" x14ac:dyDescent="0.25">
      <c r="A9" s="6" t="s">
        <v>34</v>
      </c>
      <c r="B9" s="2" t="s">
        <v>28</v>
      </c>
      <c r="C9" s="2" t="s">
        <v>30</v>
      </c>
      <c r="E9" s="2">
        <v>354</v>
      </c>
      <c r="F9" s="2">
        <v>0.3</v>
      </c>
      <c r="G9" s="2">
        <f t="shared" si="0"/>
        <v>109.575</v>
      </c>
      <c r="H9" s="2">
        <f t="shared" si="1"/>
        <v>0.30953389830508476</v>
      </c>
      <c r="I9" s="4">
        <f t="shared" si="2"/>
        <v>0.68239395569904049</v>
      </c>
    </row>
    <row r="10" spans="1:10" x14ac:dyDescent="0.25">
      <c r="A10" s="6" t="s">
        <v>34</v>
      </c>
      <c r="B10" s="2" t="s">
        <v>27</v>
      </c>
      <c r="C10" s="2" t="s">
        <v>31</v>
      </c>
      <c r="E10" s="2">
        <v>3657</v>
      </c>
      <c r="F10" s="2">
        <v>2.7</v>
      </c>
      <c r="G10" s="2">
        <f t="shared" si="0"/>
        <v>986.17500000000007</v>
      </c>
      <c r="H10" s="2">
        <f t="shared" si="1"/>
        <v>0.26966776045939295</v>
      </c>
      <c r="I10" s="4">
        <f t="shared" si="2"/>
        <v>0.59450564475174816</v>
      </c>
    </row>
    <row r="11" spans="1:10" x14ac:dyDescent="0.25">
      <c r="A11" s="6" t="s">
        <v>34</v>
      </c>
      <c r="B11" s="2" t="s">
        <v>28</v>
      </c>
      <c r="C11" s="2" t="s">
        <v>31</v>
      </c>
      <c r="E11" s="2">
        <v>354</v>
      </c>
      <c r="F11" s="2">
        <v>0.7</v>
      </c>
      <c r="G11" s="2">
        <f t="shared" si="0"/>
        <v>255.67499999999998</v>
      </c>
      <c r="H11" s="2">
        <f t="shared" si="1"/>
        <v>0.72224576271186436</v>
      </c>
      <c r="I11" s="4">
        <f t="shared" si="2"/>
        <v>1.5922525632977609</v>
      </c>
    </row>
    <row r="12" spans="1:10" x14ac:dyDescent="0.25">
      <c r="A12" s="2" t="s">
        <v>91</v>
      </c>
      <c r="B12" s="2" t="s">
        <v>92</v>
      </c>
      <c r="E12" s="2">
        <v>22</v>
      </c>
      <c r="G12" s="2">
        <v>1</v>
      </c>
      <c r="H12" s="2">
        <f t="shared" si="1"/>
        <v>4.5454545454545456E-2</v>
      </c>
      <c r="I12" s="4">
        <f t="shared" si="2"/>
        <v>0.10020843354176688</v>
      </c>
    </row>
    <row r="13" spans="1:10" ht="30" x14ac:dyDescent="0.25">
      <c r="A13" s="2" t="s">
        <v>85</v>
      </c>
      <c r="B13" s="2" t="s">
        <v>93</v>
      </c>
      <c r="C13" s="2" t="s">
        <v>94</v>
      </c>
      <c r="E13" s="2">
        <v>23969.17</v>
      </c>
      <c r="G13" s="2">
        <f>803.18+432.38+741.4+185.35</f>
        <v>2162.31</v>
      </c>
      <c r="H13" s="2">
        <f t="shared" si="1"/>
        <v>9.0212135005091967E-2</v>
      </c>
      <c r="I13" s="4">
        <f t="shared" si="2"/>
        <v>0.19888036817701052</v>
      </c>
    </row>
  </sheetData>
  <hyperlinks>
    <hyperlink ref="A6" r:id="rId1"/>
    <hyperlink ref="A7:A11" r:id="rId2" display="Twin and Ryan Lakes "/>
    <hyperlink ref="A3" r:id="rId3"/>
    <hyperlink ref="A4" r:id="rId4"/>
    <hyperlink ref="A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Tons</vt:lpstr>
      <vt:lpstr>Pounds</vt:lpstr>
      <vt:lpstr>Kilograms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Trojan</dc:creator>
  <cp:lastModifiedBy>Bosch, Anna</cp:lastModifiedBy>
  <dcterms:created xsi:type="dcterms:W3CDTF">2021-03-03T15:34:49Z</dcterms:created>
  <dcterms:modified xsi:type="dcterms:W3CDTF">2021-04-06T11:42:47Z</dcterms:modified>
</cp:coreProperties>
</file>