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Documents\Work Mike\MTDs\"/>
    </mc:Choice>
  </mc:AlternateContent>
  <xr:revisionPtr revIDLastSave="0" documentId="13_ncr:1_{CD088CBB-977D-4048-B313-0EA41BD19D28}" xr6:coauthVersionLast="47" xr6:coauthVersionMax="47" xr10:uidLastSave="{00000000-0000-0000-0000-000000000000}"/>
  <bookViews>
    <workbookView xWindow="-110" yWindow="-110" windowWidth="19420" windowHeight="10420" firstSheet="3" activeTab="9" xr2:uid="{00000000-000D-0000-FFFF-FFFF00000000}"/>
  </bookViews>
  <sheets>
    <sheet name="Filterra" sheetId="1" r:id="rId1"/>
    <sheet name="Phosphosorb" sheetId="5" r:id="rId2"/>
    <sheet name="Up-flo" sheetId="3" r:id="rId3"/>
    <sheet name="Modular wetland" sheetId="4" r:id="rId4"/>
    <sheet name="Bayfilter" sheetId="9" r:id="rId5"/>
    <sheet name="StormGarden" sheetId="11" r:id="rId6"/>
    <sheet name="TreePod" sheetId="12" r:id="rId7"/>
    <sheet name="Kristar flo-gard" sheetId="13" r:id="rId8"/>
    <sheet name="Jellyfish" sheetId="15" r:id="rId9"/>
    <sheet name="Kraken" sheetId="16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4" l="1"/>
  <c r="M14" i="4"/>
  <c r="M15" i="4"/>
  <c r="M16" i="4"/>
  <c r="M30" i="4"/>
  <c r="M31" i="4"/>
  <c r="M32" i="4"/>
  <c r="M33" i="4"/>
  <c r="M34" i="4"/>
  <c r="M35" i="4"/>
  <c r="M36" i="4"/>
  <c r="M12" i="4" l="1"/>
  <c r="M25" i="5"/>
  <c r="M24" i="5"/>
  <c r="M18" i="5"/>
  <c r="M31" i="5"/>
  <c r="M30" i="5"/>
  <c r="M29" i="5"/>
  <c r="M22" i="5"/>
  <c r="M20" i="5"/>
  <c r="M48" i="4"/>
  <c r="M47" i="4"/>
  <c r="M32" i="5" l="1"/>
  <c r="J37" i="11" l="1"/>
  <c r="J36" i="11"/>
  <c r="J35" i="11"/>
  <c r="J36" i="1"/>
  <c r="J35" i="1"/>
  <c r="J34" i="1"/>
  <c r="H34" i="1"/>
  <c r="J35" i="16" l="1"/>
  <c r="J42" i="11"/>
  <c r="J12" i="11"/>
  <c r="J39" i="1" l="1"/>
  <c r="Q9" i="16"/>
  <c r="Q9" i="11"/>
  <c r="Q15" i="11"/>
  <c r="Q27" i="11"/>
  <c r="Q22" i="11"/>
  <c r="Q19" i="11"/>
  <c r="Q25" i="11"/>
  <c r="Q26" i="11"/>
  <c r="Q29" i="11"/>
  <c r="Q14" i="11"/>
  <c r="Q12" i="11"/>
  <c r="Q18" i="11"/>
  <c r="Q23" i="11"/>
  <c r="Q17" i="11"/>
  <c r="Q16" i="11"/>
  <c r="Q21" i="11"/>
  <c r="Q24" i="11"/>
  <c r="Q28" i="11"/>
  <c r="Q13" i="11"/>
  <c r="Q10" i="11"/>
  <c r="Q20" i="11"/>
  <c r="Q11" i="11"/>
  <c r="J40" i="13"/>
  <c r="Q18" i="13"/>
  <c r="Q10" i="13"/>
  <c r="Q9" i="13"/>
  <c r="Q41" i="13" s="1"/>
  <c r="J44" i="13" s="1"/>
  <c r="Q28" i="13"/>
  <c r="Q20" i="13"/>
  <c r="Q16" i="13"/>
  <c r="Q12" i="13"/>
  <c r="Q21" i="13"/>
  <c r="Q29" i="13"/>
  <c r="Q27" i="13"/>
  <c r="Q23" i="13"/>
  <c r="Q25" i="13"/>
  <c r="Q30" i="13"/>
  <c r="Q26" i="13"/>
  <c r="Q24" i="13"/>
  <c r="Q22" i="13"/>
  <c r="Q14" i="13"/>
  <c r="Q15" i="13"/>
  <c r="Q13" i="13"/>
  <c r="Q19" i="13"/>
  <c r="Q17" i="13"/>
  <c r="Q11" i="13"/>
  <c r="Q39" i="11" l="1"/>
  <c r="Q35" i="11"/>
  <c r="Q37" i="11"/>
  <c r="Q36" i="11"/>
  <c r="J40" i="15"/>
  <c r="J31" i="16"/>
  <c r="Q38" i="11" l="1"/>
  <c r="O28" i="16"/>
  <c r="N28" i="16"/>
  <c r="L28" i="16"/>
  <c r="K28" i="16"/>
  <c r="I28" i="16"/>
  <c r="O27" i="16"/>
  <c r="N27" i="16"/>
  <c r="L27" i="16"/>
  <c r="K27" i="16"/>
  <c r="I27" i="16"/>
  <c r="O26" i="16"/>
  <c r="N26" i="16"/>
  <c r="L26" i="16"/>
  <c r="K26" i="16"/>
  <c r="I26" i="16"/>
  <c r="H28" i="16"/>
  <c r="H27" i="16"/>
  <c r="H26" i="16"/>
  <c r="Q21" i="16"/>
  <c r="Q12" i="16"/>
  <c r="Q13" i="16"/>
  <c r="Q10" i="16"/>
  <c r="Q11" i="16"/>
  <c r="Q16" i="16"/>
  <c r="Q20" i="16"/>
  <c r="Q19" i="16"/>
  <c r="Q14" i="16"/>
  <c r="Q18" i="16"/>
  <c r="Q22" i="16"/>
  <c r="Q17" i="16"/>
  <c r="P21" i="16"/>
  <c r="P12" i="16"/>
  <c r="P13" i="16"/>
  <c r="P10" i="16"/>
  <c r="P11" i="16"/>
  <c r="P16" i="16"/>
  <c r="P20" i="16"/>
  <c r="P19" i="16"/>
  <c r="P14" i="16"/>
  <c r="P18" i="16"/>
  <c r="P22" i="16"/>
  <c r="P17" i="16"/>
  <c r="P9" i="16"/>
  <c r="M21" i="16"/>
  <c r="M12" i="16"/>
  <c r="M13" i="16"/>
  <c r="M10" i="16"/>
  <c r="M11" i="16"/>
  <c r="M16" i="16"/>
  <c r="M20" i="16"/>
  <c r="M19" i="16"/>
  <c r="M14" i="16"/>
  <c r="M18" i="16"/>
  <c r="M22" i="16"/>
  <c r="M17" i="16"/>
  <c r="M9" i="16"/>
  <c r="J21" i="16"/>
  <c r="J12" i="16"/>
  <c r="J13" i="16"/>
  <c r="J10" i="16"/>
  <c r="J11" i="16"/>
  <c r="J16" i="16"/>
  <c r="J20" i="16"/>
  <c r="J19" i="16"/>
  <c r="J14" i="16"/>
  <c r="J18" i="16"/>
  <c r="J22" i="16"/>
  <c r="J17" i="16"/>
  <c r="J9" i="16"/>
  <c r="Q15" i="16"/>
  <c r="P15" i="16"/>
  <c r="M15" i="16"/>
  <c r="J15" i="16"/>
  <c r="Q32" i="16" l="1"/>
  <c r="H29" i="16"/>
  <c r="J28" i="16"/>
  <c r="N29" i="16"/>
  <c r="J26" i="16"/>
  <c r="M26" i="16"/>
  <c r="P27" i="16"/>
  <c r="M27" i="16"/>
  <c r="Q27" i="16"/>
  <c r="P28" i="16"/>
  <c r="J27" i="16"/>
  <c r="J29" i="16" s="1"/>
  <c r="I29" i="16"/>
  <c r="M28" i="16"/>
  <c r="Q28" i="16"/>
  <c r="P26" i="16"/>
  <c r="Q26" i="16"/>
  <c r="L29" i="16"/>
  <c r="K29" i="16"/>
  <c r="O29" i="16"/>
  <c r="P22" i="15"/>
  <c r="P27" i="15"/>
  <c r="P12" i="15"/>
  <c r="P9" i="15"/>
  <c r="P17" i="15"/>
  <c r="P28" i="15"/>
  <c r="P14" i="15"/>
  <c r="P18" i="15"/>
  <c r="P13" i="15"/>
  <c r="P21" i="15"/>
  <c r="P10" i="15"/>
  <c r="P25" i="15"/>
  <c r="P29" i="15"/>
  <c r="P20" i="15"/>
  <c r="P16" i="15"/>
  <c r="P11" i="15"/>
  <c r="P15" i="15"/>
  <c r="P24" i="15"/>
  <c r="P23" i="15"/>
  <c r="P19" i="15"/>
  <c r="P26" i="15"/>
  <c r="P31" i="15"/>
  <c r="P30" i="15"/>
  <c r="M22" i="15"/>
  <c r="M27" i="15"/>
  <c r="M12" i="15"/>
  <c r="M9" i="15"/>
  <c r="M17" i="15"/>
  <c r="M28" i="15"/>
  <c r="M14" i="15"/>
  <c r="M18" i="15"/>
  <c r="M13" i="15"/>
  <c r="M21" i="15"/>
  <c r="M10" i="15"/>
  <c r="M25" i="15"/>
  <c r="M29" i="15"/>
  <c r="M20" i="15"/>
  <c r="M16" i="15"/>
  <c r="M11" i="15"/>
  <c r="M15" i="15"/>
  <c r="M24" i="15"/>
  <c r="M23" i="15"/>
  <c r="M19" i="15"/>
  <c r="M26" i="15"/>
  <c r="J22" i="15"/>
  <c r="J27" i="15"/>
  <c r="J12" i="15"/>
  <c r="J9" i="15"/>
  <c r="J17" i="15"/>
  <c r="J28" i="15"/>
  <c r="J14" i="15"/>
  <c r="J18" i="15"/>
  <c r="J13" i="15"/>
  <c r="J21" i="15"/>
  <c r="J10" i="15"/>
  <c r="J25" i="15"/>
  <c r="J29" i="15"/>
  <c r="J20" i="15"/>
  <c r="J16" i="15"/>
  <c r="J11" i="15"/>
  <c r="J15" i="15"/>
  <c r="J24" i="15"/>
  <c r="J23" i="15"/>
  <c r="J19" i="15"/>
  <c r="J26" i="15"/>
  <c r="D37" i="15"/>
  <c r="C37" i="15"/>
  <c r="B37" i="15"/>
  <c r="D36" i="15"/>
  <c r="C36" i="15"/>
  <c r="B36" i="15"/>
  <c r="D35" i="15"/>
  <c r="C35" i="15"/>
  <c r="B35" i="15"/>
  <c r="O37" i="15"/>
  <c r="N37" i="15"/>
  <c r="L37" i="15"/>
  <c r="K37" i="15"/>
  <c r="I37" i="15"/>
  <c r="O36" i="15"/>
  <c r="N36" i="15"/>
  <c r="L36" i="15"/>
  <c r="K36" i="15"/>
  <c r="I36" i="15"/>
  <c r="O35" i="15"/>
  <c r="N35" i="15"/>
  <c r="L35" i="15"/>
  <c r="K35" i="15"/>
  <c r="I35" i="15"/>
  <c r="H37" i="15"/>
  <c r="H36" i="15"/>
  <c r="H35" i="15"/>
  <c r="Q22" i="15"/>
  <c r="Q27" i="15"/>
  <c r="Q12" i="15"/>
  <c r="Q9" i="15"/>
  <c r="Q17" i="15"/>
  <c r="Q28" i="15"/>
  <c r="Q14" i="15"/>
  <c r="Q18" i="15"/>
  <c r="Q13" i="15"/>
  <c r="Q21" i="15"/>
  <c r="Q10" i="15"/>
  <c r="Q25" i="15"/>
  <c r="Q29" i="15"/>
  <c r="Q20" i="15"/>
  <c r="Q16" i="15"/>
  <c r="Q11" i="15"/>
  <c r="Q15" i="15"/>
  <c r="Q24" i="15"/>
  <c r="Q23" i="15"/>
  <c r="Q19" i="15"/>
  <c r="Q26" i="15"/>
  <c r="N38" i="15" l="1"/>
  <c r="M29" i="16"/>
  <c r="Q41" i="15"/>
  <c r="J44" i="15" s="1"/>
  <c r="J35" i="15"/>
  <c r="P36" i="15"/>
  <c r="P37" i="15"/>
  <c r="P38" i="15" s="1"/>
  <c r="I38" i="15"/>
  <c r="O38" i="15"/>
  <c r="B38" i="15"/>
  <c r="P35" i="15"/>
  <c r="K38" i="15"/>
  <c r="P29" i="16"/>
  <c r="Q29" i="16"/>
  <c r="H38" i="15"/>
  <c r="Q36" i="15"/>
  <c r="M35" i="15"/>
  <c r="M37" i="15"/>
  <c r="L38" i="15"/>
  <c r="M36" i="15"/>
  <c r="J36" i="15"/>
  <c r="Q37" i="15"/>
  <c r="J37" i="15"/>
  <c r="Q35" i="15"/>
  <c r="D38" i="15"/>
  <c r="C38" i="15"/>
  <c r="K34" i="5"/>
  <c r="J37" i="5"/>
  <c r="Q38" i="15" l="1"/>
  <c r="M38" i="15"/>
  <c r="J38" i="15"/>
  <c r="L37" i="13"/>
  <c r="K37" i="13"/>
  <c r="L36" i="13"/>
  <c r="K36" i="13"/>
  <c r="L35" i="13"/>
  <c r="K35" i="13"/>
  <c r="M18" i="13"/>
  <c r="M10" i="13"/>
  <c r="M9" i="13"/>
  <c r="M28" i="13"/>
  <c r="M16" i="13"/>
  <c r="M12" i="13"/>
  <c r="M21" i="13"/>
  <c r="M29" i="13"/>
  <c r="M27" i="13"/>
  <c r="M23" i="13"/>
  <c r="M25" i="13"/>
  <c r="M30" i="13"/>
  <c r="M22" i="13"/>
  <c r="M14" i="13"/>
  <c r="M15" i="13"/>
  <c r="M13" i="13"/>
  <c r="M17" i="13"/>
  <c r="O37" i="13"/>
  <c r="N37" i="13"/>
  <c r="O36" i="13"/>
  <c r="N36" i="13"/>
  <c r="O35" i="13"/>
  <c r="N35" i="13"/>
  <c r="I37" i="13"/>
  <c r="I36" i="13"/>
  <c r="I35" i="13"/>
  <c r="H37" i="13"/>
  <c r="H36" i="13"/>
  <c r="H35" i="13"/>
  <c r="J18" i="13"/>
  <c r="J10" i="13"/>
  <c r="J9" i="13"/>
  <c r="J28" i="13"/>
  <c r="J16" i="13"/>
  <c r="J12" i="13"/>
  <c r="J21" i="13"/>
  <c r="J29" i="13"/>
  <c r="P18" i="13"/>
  <c r="P10" i="13"/>
  <c r="P9" i="13"/>
  <c r="P28" i="13"/>
  <c r="P20" i="13"/>
  <c r="P16" i="13"/>
  <c r="P12" i="13"/>
  <c r="P21" i="13"/>
  <c r="P29" i="13"/>
  <c r="D37" i="13"/>
  <c r="C37" i="13"/>
  <c r="B37" i="13"/>
  <c r="D36" i="13"/>
  <c r="C36" i="13"/>
  <c r="B36" i="13"/>
  <c r="D35" i="13"/>
  <c r="C35" i="13"/>
  <c r="B35" i="13"/>
  <c r="P27" i="13"/>
  <c r="J27" i="13"/>
  <c r="P23" i="13"/>
  <c r="J23" i="13"/>
  <c r="P25" i="13"/>
  <c r="J25" i="13"/>
  <c r="P30" i="13"/>
  <c r="J30" i="13"/>
  <c r="P26" i="13"/>
  <c r="P24" i="13"/>
  <c r="P22" i="13"/>
  <c r="J22" i="13"/>
  <c r="P14" i="13"/>
  <c r="J14" i="13"/>
  <c r="P15" i="13"/>
  <c r="J15" i="13"/>
  <c r="P13" i="13"/>
  <c r="J13" i="13"/>
  <c r="P19" i="13"/>
  <c r="J19" i="13"/>
  <c r="P17" i="13"/>
  <c r="J17" i="13"/>
  <c r="P11" i="13"/>
  <c r="J11" i="13"/>
  <c r="J37" i="13" l="1"/>
  <c r="J36" i="13"/>
  <c r="J35" i="13"/>
  <c r="Q36" i="13"/>
  <c r="Q37" i="13"/>
  <c r="Q35" i="13"/>
  <c r="P37" i="13"/>
  <c r="O38" i="13"/>
  <c r="L38" i="13"/>
  <c r="M36" i="13"/>
  <c r="C38" i="13"/>
  <c r="I38" i="13"/>
  <c r="M37" i="13"/>
  <c r="K38" i="13"/>
  <c r="P36" i="13"/>
  <c r="M35" i="13"/>
  <c r="P35" i="13"/>
  <c r="N38" i="13"/>
  <c r="H38" i="13"/>
  <c r="D38" i="13"/>
  <c r="B38" i="13"/>
  <c r="P15" i="12"/>
  <c r="J15" i="12"/>
  <c r="O28" i="12"/>
  <c r="N28" i="12"/>
  <c r="I28" i="12"/>
  <c r="H28" i="12"/>
  <c r="D28" i="12"/>
  <c r="C28" i="12"/>
  <c r="B28" i="12"/>
  <c r="O27" i="12"/>
  <c r="N27" i="12"/>
  <c r="I27" i="12"/>
  <c r="H27" i="12"/>
  <c r="D27" i="12"/>
  <c r="C27" i="12"/>
  <c r="B27" i="12"/>
  <c r="O26" i="12"/>
  <c r="N26" i="12"/>
  <c r="I26" i="12"/>
  <c r="H26" i="12"/>
  <c r="D26" i="12"/>
  <c r="C26" i="12"/>
  <c r="B26" i="12"/>
  <c r="P13" i="12"/>
  <c r="J13" i="12"/>
  <c r="P21" i="12"/>
  <c r="J21" i="12"/>
  <c r="P20" i="12"/>
  <c r="J20" i="12"/>
  <c r="P18" i="12"/>
  <c r="J18" i="12"/>
  <c r="P19" i="12"/>
  <c r="J19" i="12"/>
  <c r="P17" i="12"/>
  <c r="J17" i="12"/>
  <c r="P9" i="12"/>
  <c r="J9" i="12"/>
  <c r="P10" i="12"/>
  <c r="J10" i="12"/>
  <c r="P11" i="12"/>
  <c r="J11" i="12"/>
  <c r="P14" i="12"/>
  <c r="J14" i="12"/>
  <c r="P12" i="12"/>
  <c r="J12" i="12"/>
  <c r="P16" i="12"/>
  <c r="J16" i="12"/>
  <c r="Q38" i="13" l="1"/>
  <c r="J38" i="13"/>
  <c r="P38" i="13"/>
  <c r="M38" i="13"/>
  <c r="C29" i="12"/>
  <c r="J28" i="12"/>
  <c r="P28" i="12"/>
  <c r="D29" i="12"/>
  <c r="H29" i="12"/>
  <c r="N29" i="12"/>
  <c r="I29" i="12"/>
  <c r="O29" i="12"/>
  <c r="B29" i="12"/>
  <c r="J26" i="12"/>
  <c r="J27" i="12"/>
  <c r="P26" i="12"/>
  <c r="P27" i="12"/>
  <c r="D37" i="11"/>
  <c r="C37" i="11"/>
  <c r="B37" i="11"/>
  <c r="D36" i="11"/>
  <c r="C36" i="11"/>
  <c r="B36" i="11"/>
  <c r="D35" i="11"/>
  <c r="C35" i="11"/>
  <c r="B35" i="11"/>
  <c r="P9" i="11"/>
  <c r="P15" i="11"/>
  <c r="P27" i="11"/>
  <c r="P22" i="11"/>
  <c r="P19" i="11"/>
  <c r="P25" i="11"/>
  <c r="P26" i="11"/>
  <c r="P29" i="11"/>
  <c r="P14" i="11"/>
  <c r="P12" i="11"/>
  <c r="P18" i="11"/>
  <c r="P23" i="11"/>
  <c r="P17" i="11"/>
  <c r="P16" i="11"/>
  <c r="P21" i="11"/>
  <c r="P24" i="11"/>
  <c r="P28" i="11"/>
  <c r="P13" i="11"/>
  <c r="P10" i="11"/>
  <c r="P20" i="11"/>
  <c r="P11" i="11"/>
  <c r="M9" i="11"/>
  <c r="M15" i="11"/>
  <c r="M27" i="11"/>
  <c r="M22" i="11"/>
  <c r="M19" i="11"/>
  <c r="M25" i="11"/>
  <c r="M26" i="11"/>
  <c r="M29" i="11"/>
  <c r="M14" i="11"/>
  <c r="M12" i="11"/>
  <c r="M18" i="11"/>
  <c r="M23" i="11"/>
  <c r="M17" i="11"/>
  <c r="M16" i="11"/>
  <c r="M21" i="11"/>
  <c r="M24" i="11"/>
  <c r="M28" i="11"/>
  <c r="M13" i="11"/>
  <c r="M10" i="11"/>
  <c r="M20" i="11"/>
  <c r="M11" i="11"/>
  <c r="O37" i="11"/>
  <c r="N37" i="11"/>
  <c r="L37" i="11"/>
  <c r="K37" i="11"/>
  <c r="O36" i="11"/>
  <c r="N36" i="11"/>
  <c r="L36" i="11"/>
  <c r="K36" i="11"/>
  <c r="O35" i="11"/>
  <c r="N35" i="11"/>
  <c r="L35" i="11"/>
  <c r="K35" i="11"/>
  <c r="I37" i="11"/>
  <c r="I36" i="11"/>
  <c r="I35" i="11"/>
  <c r="H37" i="11"/>
  <c r="H36" i="11"/>
  <c r="H35" i="11"/>
  <c r="J9" i="11"/>
  <c r="J15" i="11"/>
  <c r="J27" i="11"/>
  <c r="J22" i="11"/>
  <c r="J19" i="11"/>
  <c r="J25" i="11"/>
  <c r="J26" i="11"/>
  <c r="J29" i="11"/>
  <c r="J14" i="11"/>
  <c r="J18" i="11"/>
  <c r="J23" i="11"/>
  <c r="J17" i="11"/>
  <c r="J16" i="11"/>
  <c r="J21" i="11"/>
  <c r="J24" i="11"/>
  <c r="J28" i="11"/>
  <c r="J13" i="11"/>
  <c r="J10" i="11"/>
  <c r="J20" i="11"/>
  <c r="J11" i="11"/>
  <c r="P29" i="12" l="1"/>
  <c r="J29" i="12"/>
  <c r="B38" i="11"/>
  <c r="M35" i="11"/>
  <c r="C38" i="11"/>
  <c r="D38" i="11"/>
  <c r="K38" i="11"/>
  <c r="L38" i="11"/>
  <c r="M37" i="11"/>
  <c r="O38" i="11"/>
  <c r="P36" i="11"/>
  <c r="N38" i="11"/>
  <c r="P35" i="11"/>
  <c r="P37" i="11"/>
  <c r="M36" i="11"/>
  <c r="I38" i="11"/>
  <c r="H38" i="11"/>
  <c r="F2" i="9"/>
  <c r="D19" i="9"/>
  <c r="D16" i="9"/>
  <c r="D18" i="9"/>
  <c r="D13" i="9"/>
  <c r="D14" i="9"/>
  <c r="D15" i="9"/>
  <c r="D9" i="9"/>
  <c r="D17" i="9"/>
  <c r="D11" i="9"/>
  <c r="D20" i="9"/>
  <c r="D10" i="9"/>
  <c r="D12" i="9"/>
  <c r="P13" i="9"/>
  <c r="O27" i="9"/>
  <c r="N27" i="9"/>
  <c r="N28" i="9" s="1"/>
  <c r="O26" i="9"/>
  <c r="O30" i="9" s="1"/>
  <c r="N26" i="9"/>
  <c r="N30" i="9" s="1"/>
  <c r="O25" i="9"/>
  <c r="O29" i="9" s="1"/>
  <c r="N25" i="9"/>
  <c r="N29" i="9" s="1"/>
  <c r="P19" i="9"/>
  <c r="P16" i="9"/>
  <c r="P18" i="9"/>
  <c r="P14" i="9"/>
  <c r="P15" i="9"/>
  <c r="P9" i="9"/>
  <c r="P17" i="9"/>
  <c r="P11" i="9"/>
  <c r="P20" i="9"/>
  <c r="P10" i="9"/>
  <c r="P12" i="9"/>
  <c r="I27" i="9"/>
  <c r="I28" i="9" s="1"/>
  <c r="I26" i="9"/>
  <c r="I30" i="9" s="1"/>
  <c r="I25" i="9"/>
  <c r="I29" i="9" s="1"/>
  <c r="H27" i="9"/>
  <c r="H26" i="9"/>
  <c r="H30" i="9" s="1"/>
  <c r="H25" i="9"/>
  <c r="H29" i="9" s="1"/>
  <c r="J19" i="9"/>
  <c r="J16" i="9"/>
  <c r="J18" i="9"/>
  <c r="J13" i="9"/>
  <c r="J14" i="9"/>
  <c r="J15" i="9"/>
  <c r="J9" i="9"/>
  <c r="J17" i="9"/>
  <c r="J11" i="9"/>
  <c r="J20" i="9"/>
  <c r="J10" i="9"/>
  <c r="J12" i="9"/>
  <c r="H28" i="9" l="1"/>
  <c r="J25" i="9"/>
  <c r="J29" i="9" s="1"/>
  <c r="M38" i="11"/>
  <c r="P38" i="11"/>
  <c r="J38" i="11"/>
  <c r="J27" i="9"/>
  <c r="P27" i="9"/>
  <c r="J26" i="9"/>
  <c r="J30" i="9" s="1"/>
  <c r="O28" i="9"/>
  <c r="P26" i="9"/>
  <c r="P30" i="9" s="1"/>
  <c r="P25" i="9"/>
  <c r="P29" i="9" s="1"/>
  <c r="J28" i="9" l="1"/>
  <c r="P28" i="9"/>
  <c r="O31" i="5" l="1"/>
  <c r="N31" i="5"/>
  <c r="I31" i="5"/>
  <c r="H31" i="5"/>
  <c r="F31" i="5"/>
  <c r="E31" i="5"/>
  <c r="C31" i="5"/>
  <c r="O30" i="5"/>
  <c r="N30" i="5"/>
  <c r="I30" i="5"/>
  <c r="H30" i="5"/>
  <c r="F30" i="5"/>
  <c r="E30" i="5"/>
  <c r="C30" i="5"/>
  <c r="O29" i="5"/>
  <c r="N29" i="5"/>
  <c r="I29" i="5"/>
  <c r="H29" i="5"/>
  <c r="F29" i="5"/>
  <c r="E29" i="5"/>
  <c r="C29" i="5"/>
  <c r="B31" i="5"/>
  <c r="B30" i="5"/>
  <c r="B29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G9" i="5"/>
  <c r="D9" i="5"/>
  <c r="D30" i="5" l="1"/>
  <c r="H32" i="5"/>
  <c r="P29" i="5"/>
  <c r="B32" i="5"/>
  <c r="E32" i="5"/>
  <c r="C32" i="5"/>
  <c r="D29" i="5"/>
  <c r="F32" i="5"/>
  <c r="G29" i="5"/>
  <c r="P30" i="5"/>
  <c r="D31" i="5"/>
  <c r="D32" i="5" s="1"/>
  <c r="P31" i="5"/>
  <c r="G30" i="5"/>
  <c r="G31" i="5"/>
  <c r="J29" i="5"/>
  <c r="N32" i="5"/>
  <c r="O32" i="5"/>
  <c r="I32" i="5"/>
  <c r="J31" i="5"/>
  <c r="J30" i="5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O49" i="4"/>
  <c r="N49" i="4"/>
  <c r="I49" i="4"/>
  <c r="H49" i="4"/>
  <c r="F49" i="4"/>
  <c r="E49" i="4"/>
  <c r="C49" i="4"/>
  <c r="O48" i="4"/>
  <c r="N48" i="4"/>
  <c r="I48" i="4"/>
  <c r="H48" i="4"/>
  <c r="F48" i="4"/>
  <c r="E48" i="4"/>
  <c r="C48" i="4"/>
  <c r="C50" i="4" s="1"/>
  <c r="O47" i="4"/>
  <c r="N47" i="4"/>
  <c r="I47" i="4"/>
  <c r="H47" i="4"/>
  <c r="F47" i="4"/>
  <c r="E47" i="4"/>
  <c r="C47" i="4"/>
  <c r="B49" i="4"/>
  <c r="B50" i="4" s="1"/>
  <c r="B48" i="4"/>
  <c r="B47" i="4"/>
  <c r="J36" i="4"/>
  <c r="J35" i="4"/>
  <c r="J31" i="4"/>
  <c r="J30" i="4"/>
  <c r="J29" i="4"/>
  <c r="J28" i="4"/>
  <c r="J27" i="4"/>
  <c r="J26" i="4"/>
  <c r="J25" i="4"/>
  <c r="J24" i="4"/>
  <c r="J23" i="4"/>
  <c r="J22" i="4"/>
  <c r="J21" i="4"/>
  <c r="J19" i="4"/>
  <c r="J18" i="4"/>
  <c r="J17" i="4"/>
  <c r="J16" i="4"/>
  <c r="J15" i="4"/>
  <c r="J14" i="4"/>
  <c r="J13" i="4"/>
  <c r="J12" i="4"/>
  <c r="J11" i="4"/>
  <c r="J10" i="4"/>
  <c r="J9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47" i="4" l="1"/>
  <c r="D47" i="4"/>
  <c r="D49" i="4"/>
  <c r="J49" i="4"/>
  <c r="E50" i="4"/>
  <c r="P48" i="4"/>
  <c r="O50" i="4"/>
  <c r="P49" i="4"/>
  <c r="D48" i="4"/>
  <c r="F50" i="4"/>
  <c r="J47" i="4"/>
  <c r="H50" i="4"/>
  <c r="J48" i="4"/>
  <c r="I50" i="4"/>
  <c r="G49" i="4"/>
  <c r="N50" i="4"/>
  <c r="J32" i="5"/>
  <c r="P32" i="5"/>
  <c r="G32" i="5"/>
  <c r="G47" i="4"/>
  <c r="G48" i="4"/>
  <c r="D25" i="3"/>
  <c r="D24" i="3"/>
  <c r="D23" i="3"/>
  <c r="D21" i="3"/>
  <c r="D19" i="3"/>
  <c r="D18" i="3"/>
  <c r="D10" i="3"/>
  <c r="D11" i="3"/>
  <c r="D9" i="3"/>
  <c r="D22" i="3"/>
  <c r="D26" i="3"/>
  <c r="D17" i="3"/>
  <c r="D27" i="3"/>
  <c r="D15" i="3"/>
  <c r="D16" i="3"/>
  <c r="D12" i="3"/>
  <c r="D29" i="3"/>
  <c r="D30" i="3"/>
  <c r="D14" i="3"/>
  <c r="D31" i="3"/>
  <c r="D13" i="3"/>
  <c r="D20" i="3"/>
  <c r="D28" i="3"/>
  <c r="D32" i="3"/>
  <c r="Q25" i="3"/>
  <c r="Q24" i="3"/>
  <c r="Q23" i="3"/>
  <c r="Q21" i="3"/>
  <c r="Q19" i="3"/>
  <c r="Q18" i="3"/>
  <c r="Q10" i="3"/>
  <c r="Q11" i="3"/>
  <c r="Q9" i="3"/>
  <c r="Q22" i="3"/>
  <c r="Q26" i="3"/>
  <c r="Q17" i="3"/>
  <c r="Q27" i="3"/>
  <c r="Q15" i="3"/>
  <c r="Q16" i="3"/>
  <c r="Q12" i="3"/>
  <c r="Q29" i="3"/>
  <c r="Q30" i="3"/>
  <c r="Q14" i="3"/>
  <c r="Q31" i="3"/>
  <c r="Q13" i="3"/>
  <c r="Q20" i="3"/>
  <c r="Q28" i="3"/>
  <c r="Q32" i="3"/>
  <c r="P25" i="3"/>
  <c r="P24" i="3"/>
  <c r="P23" i="3"/>
  <c r="P21" i="3"/>
  <c r="P19" i="3"/>
  <c r="P18" i="3"/>
  <c r="P10" i="3"/>
  <c r="P11" i="3"/>
  <c r="P9" i="3"/>
  <c r="P22" i="3"/>
  <c r="P26" i="3"/>
  <c r="P17" i="3"/>
  <c r="P27" i="3"/>
  <c r="P15" i="3"/>
  <c r="P16" i="3"/>
  <c r="P12" i="3"/>
  <c r="P29" i="3"/>
  <c r="P30" i="3"/>
  <c r="P14" i="3"/>
  <c r="P31" i="3"/>
  <c r="P13" i="3"/>
  <c r="P20" i="3"/>
  <c r="P28" i="3"/>
  <c r="P32" i="3"/>
  <c r="M25" i="3"/>
  <c r="M24" i="3"/>
  <c r="M23" i="3"/>
  <c r="M21" i="3"/>
  <c r="M19" i="3"/>
  <c r="M18" i="3"/>
  <c r="M10" i="3"/>
  <c r="M11" i="3"/>
  <c r="M9" i="3"/>
  <c r="M22" i="3"/>
  <c r="M26" i="3"/>
  <c r="M17" i="3"/>
  <c r="M27" i="3"/>
  <c r="M15" i="3"/>
  <c r="M16" i="3"/>
  <c r="M12" i="3"/>
  <c r="M29" i="3"/>
  <c r="M30" i="3"/>
  <c r="M14" i="3"/>
  <c r="M31" i="3"/>
  <c r="M13" i="3"/>
  <c r="M20" i="3"/>
  <c r="M28" i="3"/>
  <c r="M32" i="3"/>
  <c r="J25" i="3"/>
  <c r="J24" i="3"/>
  <c r="J23" i="3"/>
  <c r="J21" i="3"/>
  <c r="J19" i="3"/>
  <c r="J18" i="3"/>
  <c r="J10" i="3"/>
  <c r="J11" i="3"/>
  <c r="J9" i="3"/>
  <c r="J22" i="3"/>
  <c r="J26" i="3"/>
  <c r="J17" i="3"/>
  <c r="J27" i="3"/>
  <c r="J15" i="3"/>
  <c r="J16" i="3"/>
  <c r="J12" i="3"/>
  <c r="J29" i="3"/>
  <c r="J30" i="3"/>
  <c r="J14" i="3"/>
  <c r="J31" i="3"/>
  <c r="J13" i="3"/>
  <c r="J20" i="3"/>
  <c r="J28" i="3"/>
  <c r="J32" i="3"/>
  <c r="G25" i="3"/>
  <c r="G24" i="3"/>
  <c r="G23" i="3"/>
  <c r="G21" i="3"/>
  <c r="G19" i="3"/>
  <c r="G18" i="3"/>
  <c r="G10" i="3"/>
  <c r="G11" i="3"/>
  <c r="G9" i="3"/>
  <c r="G22" i="3"/>
  <c r="G26" i="3"/>
  <c r="G17" i="3"/>
  <c r="G27" i="3"/>
  <c r="G15" i="3"/>
  <c r="G16" i="3"/>
  <c r="G12" i="3"/>
  <c r="G29" i="3"/>
  <c r="G30" i="3"/>
  <c r="G14" i="3"/>
  <c r="G31" i="3"/>
  <c r="G13" i="3"/>
  <c r="G20" i="3"/>
  <c r="G28" i="3"/>
  <c r="G32" i="3"/>
  <c r="O38" i="3"/>
  <c r="N38" i="3"/>
  <c r="L38" i="3"/>
  <c r="K38" i="3"/>
  <c r="I38" i="3"/>
  <c r="H38" i="3"/>
  <c r="F38" i="3"/>
  <c r="E38" i="3"/>
  <c r="C38" i="3"/>
  <c r="O37" i="3"/>
  <c r="N37" i="3"/>
  <c r="L37" i="3"/>
  <c r="K37" i="3"/>
  <c r="I37" i="3"/>
  <c r="H37" i="3"/>
  <c r="F37" i="3"/>
  <c r="E37" i="3"/>
  <c r="C37" i="3"/>
  <c r="O36" i="3"/>
  <c r="N36" i="3"/>
  <c r="L36" i="3"/>
  <c r="K36" i="3"/>
  <c r="I36" i="3"/>
  <c r="H36" i="3"/>
  <c r="F36" i="3"/>
  <c r="E36" i="3"/>
  <c r="C36" i="3"/>
  <c r="B38" i="3"/>
  <c r="B37" i="3"/>
  <c r="B36" i="3"/>
  <c r="D50" i="4" l="1"/>
  <c r="J50" i="4"/>
  <c r="P50" i="4"/>
  <c r="J36" i="3"/>
  <c r="J37" i="3"/>
  <c r="J38" i="3"/>
  <c r="P36" i="3"/>
  <c r="Q41" i="3"/>
  <c r="J44" i="3" s="1"/>
  <c r="G50" i="4"/>
  <c r="N39" i="3"/>
  <c r="M38" i="3"/>
  <c r="M39" i="3" s="1"/>
  <c r="P37" i="3"/>
  <c r="Q38" i="3"/>
  <c r="B39" i="3"/>
  <c r="C39" i="3"/>
  <c r="O39" i="3"/>
  <c r="F39" i="3"/>
  <c r="E39" i="3"/>
  <c r="K39" i="3"/>
  <c r="Q37" i="3"/>
  <c r="M37" i="3"/>
  <c r="D36" i="3"/>
  <c r="L39" i="3"/>
  <c r="Q36" i="3"/>
  <c r="M36" i="3"/>
  <c r="H39" i="3"/>
  <c r="G36" i="3"/>
  <c r="P38" i="3"/>
  <c r="D37" i="3"/>
  <c r="D38" i="3"/>
  <c r="I39" i="3"/>
  <c r="J39" i="3"/>
  <c r="G38" i="3"/>
  <c r="G37" i="3"/>
  <c r="J43" i="1"/>
  <c r="P39" i="3" l="1"/>
  <c r="Q39" i="3"/>
  <c r="G39" i="3"/>
  <c r="D39" i="3"/>
  <c r="F2" i="1"/>
  <c r="D15" i="1"/>
  <c r="D18" i="1"/>
  <c r="D27" i="1"/>
  <c r="D16" i="1"/>
  <c r="D28" i="1"/>
  <c r="D12" i="1"/>
  <c r="D30" i="1"/>
  <c r="D26" i="1"/>
  <c r="D23" i="1"/>
  <c r="D14" i="1"/>
  <c r="D24" i="1"/>
  <c r="D20" i="1"/>
  <c r="D11" i="1"/>
  <c r="D19" i="1"/>
  <c r="D22" i="1"/>
  <c r="D21" i="1"/>
  <c r="D25" i="1"/>
  <c r="D29" i="1"/>
  <c r="D9" i="1"/>
  <c r="D10" i="1"/>
  <c r="D13" i="1"/>
  <c r="D17" i="1"/>
  <c r="D36" i="1" l="1"/>
  <c r="D34" i="1"/>
  <c r="D35" i="1"/>
  <c r="D37" i="1" l="1"/>
  <c r="P36" i="1"/>
  <c r="O36" i="1"/>
  <c r="N36" i="1"/>
  <c r="M36" i="1"/>
  <c r="L36" i="1"/>
  <c r="K36" i="1"/>
  <c r="I36" i="1"/>
  <c r="H36" i="1"/>
  <c r="F36" i="1"/>
  <c r="E36" i="1"/>
  <c r="C36" i="1"/>
  <c r="B36" i="1"/>
  <c r="P35" i="1"/>
  <c r="O35" i="1"/>
  <c r="N35" i="1"/>
  <c r="M35" i="1"/>
  <c r="L35" i="1"/>
  <c r="K35" i="1"/>
  <c r="I35" i="1"/>
  <c r="H35" i="1"/>
  <c r="F35" i="1"/>
  <c r="E35" i="1"/>
  <c r="C35" i="1"/>
  <c r="B35" i="1"/>
  <c r="P34" i="1"/>
  <c r="O34" i="1"/>
  <c r="N34" i="1"/>
  <c r="M34" i="1"/>
  <c r="L34" i="1"/>
  <c r="K34" i="1"/>
  <c r="I34" i="1"/>
  <c r="F34" i="1"/>
  <c r="E34" i="1"/>
  <c r="C34" i="1"/>
  <c r="G15" i="1"/>
  <c r="G18" i="1"/>
  <c r="G27" i="1"/>
  <c r="G16" i="1"/>
  <c r="G28" i="1"/>
  <c r="G12" i="1"/>
  <c r="G30" i="1"/>
  <c r="G26" i="1"/>
  <c r="G23" i="1"/>
  <c r="G14" i="1"/>
  <c r="G24" i="1"/>
  <c r="G20" i="1"/>
  <c r="G11" i="1"/>
  <c r="G19" i="1"/>
  <c r="G22" i="1"/>
  <c r="G21" i="1"/>
  <c r="G25" i="1"/>
  <c r="G29" i="1"/>
  <c r="G9" i="1"/>
  <c r="G10" i="1"/>
  <c r="G13" i="1"/>
  <c r="B34" i="1"/>
  <c r="G17" i="1"/>
  <c r="C37" i="1" l="1"/>
  <c r="E37" i="1"/>
  <c r="J37" i="1"/>
  <c r="N37" i="1"/>
  <c r="K37" i="1"/>
  <c r="M37" i="1"/>
  <c r="B37" i="1"/>
  <c r="L37" i="1"/>
  <c r="F37" i="1"/>
  <c r="O37" i="1"/>
  <c r="H37" i="1"/>
  <c r="P37" i="1"/>
  <c r="I37" i="1"/>
  <c r="G34" i="1"/>
  <c r="G36" i="1"/>
  <c r="G35" i="1"/>
  <c r="G37" i="1" l="1"/>
</calcChain>
</file>

<file path=xl/sharedStrings.xml><?xml version="1.0" encoding="utf-8"?>
<sst xmlns="http://schemas.openxmlformats.org/spreadsheetml/2006/main" count="658" uniqueCount="109">
  <si>
    <t>Date</t>
  </si>
  <si>
    <t>Inflow (mg/L)</t>
  </si>
  <si>
    <t>Outflow (mg/L)</t>
  </si>
  <si>
    <t>Removal (%)</t>
  </si>
  <si>
    <t>Total phosphorus</t>
  </si>
  <si>
    <t>Orthophosphorus</t>
  </si>
  <si>
    <t>Total suspended solids</t>
  </si>
  <si>
    <t>Rainfall (in)</t>
  </si>
  <si>
    <t>Duration (hr)</t>
  </si>
  <si>
    <t>Bypass (gal)</t>
  </si>
  <si>
    <t>Total volume (gal)</t>
  </si>
  <si>
    <t>Bypass (%)</t>
  </si>
  <si>
    <t>Hydrology</t>
  </si>
  <si>
    <t>Medians</t>
  </si>
  <si>
    <t>Mean</t>
  </si>
  <si>
    <t>Stdev</t>
  </si>
  <si>
    <t>Average intensity (in/hr)</t>
  </si>
  <si>
    <t>Plots</t>
  </si>
  <si>
    <t>Site</t>
  </si>
  <si>
    <t>Bellingham, WA</t>
  </si>
  <si>
    <t>0.4 acres</t>
  </si>
  <si>
    <t>Impervious area</t>
  </si>
  <si>
    <t>Land use</t>
  </si>
  <si>
    <t>Residential</t>
  </si>
  <si>
    <t>Unit size</t>
  </si>
  <si>
    <t>4 X 6.5 ft</t>
  </si>
  <si>
    <t>0.75 ft</t>
  </si>
  <si>
    <t>Inst volume (ft3)</t>
  </si>
  <si>
    <t>1.8 ft</t>
  </si>
  <si>
    <t>Ponding depth</t>
  </si>
  <si>
    <t>Media depth</t>
  </si>
  <si>
    <t>CV</t>
  </si>
  <si>
    <t>TAPE median</t>
  </si>
  <si>
    <t>Tape mean</t>
  </si>
  <si>
    <t>OP:TP ratios</t>
  </si>
  <si>
    <t>op:tp</t>
  </si>
  <si>
    <t>TAPE</t>
  </si>
  <si>
    <t>dp:tp</t>
  </si>
  <si>
    <t>22.7 acres</t>
  </si>
  <si>
    <t>Transportation</t>
  </si>
  <si>
    <t>Pretreated</t>
  </si>
  <si>
    <t>yes</t>
  </si>
  <si>
    <t>WUFF, Seattle, WA</t>
  </si>
  <si>
    <t>18.75 ft2</t>
  </si>
  <si>
    <t>Value</t>
  </si>
  <si>
    <t>Dates differ</t>
  </si>
  <si>
    <t>21 (pretreatment chamber)</t>
  </si>
  <si>
    <t>Built in</t>
  </si>
  <si>
    <t>Parking lot</t>
  </si>
  <si>
    <t>4 X 13 ft</t>
  </si>
  <si>
    <t>Portland, OR</t>
  </si>
  <si>
    <t>0.45 acres total area</t>
  </si>
  <si>
    <t>Event</t>
  </si>
  <si>
    <t>LDRO21412</t>
  </si>
  <si>
    <t>LDRO21712</t>
  </si>
  <si>
    <t>LDRO22412</t>
  </si>
  <si>
    <t>LDRO31212</t>
  </si>
  <si>
    <t>LDRO52412</t>
  </si>
  <si>
    <t>LDRO60112</t>
  </si>
  <si>
    <t>LDRO60412</t>
  </si>
  <si>
    <t>LDRO60712</t>
  </si>
  <si>
    <t>LDR110612</t>
  </si>
  <si>
    <t>LDR113012</t>
  </si>
  <si>
    <t>LDRO51713</t>
  </si>
  <si>
    <t>LDRO52113</t>
  </si>
  <si>
    <t>LDRO62513</t>
  </si>
  <si>
    <t>LDRO13014</t>
  </si>
  <si>
    <t>LDRO30314</t>
  </si>
  <si>
    <t>LDRO11815</t>
  </si>
  <si>
    <t>LDRO20215</t>
  </si>
  <si>
    <t>nd</t>
  </si>
  <si>
    <t>TP Inflow (mg/L)</t>
  </si>
  <si>
    <t>Road</t>
  </si>
  <si>
    <t>No, but some sweeping</t>
  </si>
  <si>
    <t>Zigzag, OR</t>
  </si>
  <si>
    <t>TSS</t>
  </si>
  <si>
    <t>Bootstrap</t>
  </si>
  <si>
    <t>Woodinville, WA</t>
  </si>
  <si>
    <t>BaySeparator pretreatment</t>
  </si>
  <si>
    <t>Comm; transport</t>
  </si>
  <si>
    <t>44X10</t>
  </si>
  <si>
    <t>28 inches</t>
  </si>
  <si>
    <t>Seattle, WA</t>
  </si>
  <si>
    <t>Freeway</t>
  </si>
  <si>
    <t>Pretreatment</t>
  </si>
  <si>
    <t>Catch basins</t>
  </si>
  <si>
    <t>21 inches plus 3 inches mulch</t>
  </si>
  <si>
    <t>multiple 4X6 units</t>
  </si>
  <si>
    <t>TAPE LCL</t>
  </si>
  <si>
    <t>TSS Inflow (mg/L)</t>
  </si>
  <si>
    <t>LCL</t>
  </si>
  <si>
    <t>18 inches plus 3 inches mulch</t>
  </si>
  <si>
    <t>95% LCL</t>
  </si>
  <si>
    <t>Soluble reactive phosphorus</t>
  </si>
  <si>
    <t>50.7 (55.4)</t>
  </si>
  <si>
    <t>48.8 (60.6)</t>
  </si>
  <si>
    <t>62.2 (68.5)</t>
  </si>
  <si>
    <t>OP:TP</t>
  </si>
  <si>
    <t>6 X 11 unit</t>
  </si>
  <si>
    <t>1.69 acres</t>
  </si>
  <si>
    <t>Parking; roadway</t>
  </si>
  <si>
    <t>Theoretical</t>
  </si>
  <si>
    <t>Theoretical value</t>
  </si>
  <si>
    <t>Predicted TP removal</t>
  </si>
  <si>
    <t>Actual TP removal</t>
  </si>
  <si>
    <t>Predicted</t>
  </si>
  <si>
    <t>Actual</t>
  </si>
  <si>
    <t>TAPE theoretical</t>
  </si>
  <si>
    <t>&lt;0.01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</si>
</sst>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6" fontId="0" fillId="0" borderId="1" xfId="0" applyNumberFormat="1" applyBorder="1"/>
    <xf numFmtId="165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Border="1"/>
    <xf numFmtId="167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/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4" fontId="0" fillId="0" borderId="1" xfId="0" applyNumberFormat="1" applyFill="1" applyBorder="1"/>
    <xf numFmtId="1" fontId="0" fillId="0" borderId="1" xfId="0" applyNumberFormat="1" applyFill="1" applyBorder="1"/>
    <xf numFmtId="166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3521165999502"/>
          <c:y val="0.10876832844574781"/>
          <c:w val="0.87714212818369786"/>
          <c:h val="0.70883205948230088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Filterra!$B$45</c:f>
              <c:strCache>
                <c:ptCount val="1"/>
                <c:pt idx="0">
                  <c:v>Removal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Filterra!$A$46:$A$67</c:f>
              <c:numCache>
                <c:formatCode>General</c:formatCode>
                <c:ptCount val="22"/>
                <c:pt idx="0">
                  <c:v>0.08</c:v>
                </c:pt>
                <c:pt idx="1">
                  <c:v>0.05</c:v>
                </c:pt>
                <c:pt idx="2">
                  <c:v>0.04</c:v>
                </c:pt>
                <c:pt idx="3">
                  <c:v>0.03</c:v>
                </c:pt>
                <c:pt idx="4">
                  <c:v>0.33</c:v>
                </c:pt>
                <c:pt idx="5">
                  <c:v>0.17</c:v>
                </c:pt>
                <c:pt idx="6">
                  <c:v>0.11</c:v>
                </c:pt>
                <c:pt idx="7">
                  <c:v>0.13</c:v>
                </c:pt>
                <c:pt idx="8">
                  <c:v>0.09</c:v>
                </c:pt>
                <c:pt idx="9">
                  <c:v>0.04</c:v>
                </c:pt>
                <c:pt idx="10">
                  <c:v>0.09</c:v>
                </c:pt>
                <c:pt idx="11">
                  <c:v>0.15</c:v>
                </c:pt>
                <c:pt idx="12">
                  <c:v>0.06</c:v>
                </c:pt>
                <c:pt idx="13">
                  <c:v>0.13</c:v>
                </c:pt>
                <c:pt idx="14">
                  <c:v>0.18</c:v>
                </c:pt>
                <c:pt idx="15">
                  <c:v>0.52</c:v>
                </c:pt>
                <c:pt idx="16">
                  <c:v>0.04</c:v>
                </c:pt>
                <c:pt idx="17">
                  <c:v>0.28999999999999998</c:v>
                </c:pt>
                <c:pt idx="18">
                  <c:v>7.0000000000000007E-2</c:v>
                </c:pt>
                <c:pt idx="19">
                  <c:v>0.24</c:v>
                </c:pt>
                <c:pt idx="20">
                  <c:v>0.08</c:v>
                </c:pt>
                <c:pt idx="21">
                  <c:v>0.06</c:v>
                </c:pt>
              </c:numCache>
            </c:numRef>
          </c:xVal>
          <c:yVal>
            <c:numRef>
              <c:f>Filterra!$B$46:$B$67</c:f>
              <c:numCache>
                <c:formatCode>General</c:formatCode>
                <c:ptCount val="22"/>
                <c:pt idx="0">
                  <c:v>60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82</c:v>
                </c:pt>
                <c:pt idx="5">
                  <c:v>88</c:v>
                </c:pt>
                <c:pt idx="6">
                  <c:v>46</c:v>
                </c:pt>
                <c:pt idx="7">
                  <c:v>68</c:v>
                </c:pt>
                <c:pt idx="8">
                  <c:v>67</c:v>
                </c:pt>
                <c:pt idx="9">
                  <c:v>44</c:v>
                </c:pt>
                <c:pt idx="10">
                  <c:v>72</c:v>
                </c:pt>
                <c:pt idx="11">
                  <c:v>83</c:v>
                </c:pt>
                <c:pt idx="12">
                  <c:v>59</c:v>
                </c:pt>
                <c:pt idx="13">
                  <c:v>75</c:v>
                </c:pt>
                <c:pt idx="14">
                  <c:v>71</c:v>
                </c:pt>
                <c:pt idx="15">
                  <c:v>90</c:v>
                </c:pt>
                <c:pt idx="17">
                  <c:v>69</c:v>
                </c:pt>
                <c:pt idx="18">
                  <c:v>54</c:v>
                </c:pt>
                <c:pt idx="19">
                  <c:v>95</c:v>
                </c:pt>
                <c:pt idx="20">
                  <c:v>33</c:v>
                </c:pt>
                <c:pt idx="21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4-47BD-8F38-8CD6193FF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165775"/>
        <c:axId val="1220552927"/>
      </c:scatterChart>
      <c:valAx>
        <c:axId val="962165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TP influent 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552927"/>
        <c:crosses val="autoZero"/>
        <c:crossBetween val="midCat"/>
        <c:minorUnit val="5.000000000000001E-2"/>
      </c:valAx>
      <c:valAx>
        <c:axId val="122055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TP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65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'Modular wetland'!$B$81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'Modular wetland'!$A$82:$A$109</c:f>
              <c:numCache>
                <c:formatCode>General</c:formatCode>
                <c:ptCount val="28"/>
                <c:pt idx="0">
                  <c:v>26</c:v>
                </c:pt>
                <c:pt idx="1">
                  <c:v>100</c:v>
                </c:pt>
                <c:pt idx="2">
                  <c:v>46</c:v>
                </c:pt>
                <c:pt idx="3">
                  <c:v>20</c:v>
                </c:pt>
                <c:pt idx="4">
                  <c:v>32</c:v>
                </c:pt>
                <c:pt idx="5">
                  <c:v>70</c:v>
                </c:pt>
                <c:pt idx="6">
                  <c:v>26</c:v>
                </c:pt>
                <c:pt idx="7">
                  <c:v>67</c:v>
                </c:pt>
                <c:pt idx="8">
                  <c:v>22</c:v>
                </c:pt>
                <c:pt idx="9">
                  <c:v>57</c:v>
                </c:pt>
                <c:pt idx="10">
                  <c:v>30</c:v>
                </c:pt>
                <c:pt idx="11">
                  <c:v>61.5</c:v>
                </c:pt>
                <c:pt idx="12">
                  <c:v>34.200000000000003</c:v>
                </c:pt>
                <c:pt idx="13">
                  <c:v>6.7</c:v>
                </c:pt>
                <c:pt idx="14">
                  <c:v>22.8</c:v>
                </c:pt>
                <c:pt idx="15">
                  <c:v>6.7</c:v>
                </c:pt>
                <c:pt idx="16">
                  <c:v>48.7</c:v>
                </c:pt>
                <c:pt idx="17">
                  <c:v>42</c:v>
                </c:pt>
                <c:pt idx="18">
                  <c:v>41.2</c:v>
                </c:pt>
                <c:pt idx="19">
                  <c:v>339</c:v>
                </c:pt>
                <c:pt idx="20">
                  <c:v>209</c:v>
                </c:pt>
                <c:pt idx="21">
                  <c:v>145</c:v>
                </c:pt>
                <c:pt idx="22">
                  <c:v>12</c:v>
                </c:pt>
                <c:pt idx="23">
                  <c:v>153</c:v>
                </c:pt>
                <c:pt idx="24">
                  <c:v>20.6</c:v>
                </c:pt>
                <c:pt idx="25">
                  <c:v>186</c:v>
                </c:pt>
                <c:pt idx="26">
                  <c:v>251</c:v>
                </c:pt>
                <c:pt idx="27">
                  <c:v>79</c:v>
                </c:pt>
              </c:numCache>
            </c:numRef>
          </c:xVal>
          <c:yVal>
            <c:numRef>
              <c:f>'Modular wetland'!$B$82:$B$109</c:f>
              <c:numCache>
                <c:formatCode>General</c:formatCode>
                <c:ptCount val="28"/>
                <c:pt idx="0">
                  <c:v>89.230769230769226</c:v>
                </c:pt>
                <c:pt idx="1">
                  <c:v>97.7</c:v>
                </c:pt>
                <c:pt idx="2">
                  <c:v>89.565217391304358</c:v>
                </c:pt>
                <c:pt idx="3">
                  <c:v>84.000000000000014</c:v>
                </c:pt>
                <c:pt idx="4">
                  <c:v>90.625</c:v>
                </c:pt>
                <c:pt idx="5">
                  <c:v>82.857142857142861</c:v>
                </c:pt>
                <c:pt idx="6">
                  <c:v>71.538461538461533</c:v>
                </c:pt>
                <c:pt idx="7">
                  <c:v>74.626865671641795</c:v>
                </c:pt>
                <c:pt idx="8">
                  <c:v>81.36363636363636</c:v>
                </c:pt>
                <c:pt idx="9">
                  <c:v>78.94736842105263</c:v>
                </c:pt>
                <c:pt idx="10">
                  <c:v>63.333333333333329</c:v>
                </c:pt>
                <c:pt idx="11">
                  <c:v>97.235772357723576</c:v>
                </c:pt>
                <c:pt idx="12">
                  <c:v>53.216374269005854</c:v>
                </c:pt>
                <c:pt idx="13">
                  <c:v>61.194029850746254</c:v>
                </c:pt>
                <c:pt idx="14">
                  <c:v>75</c:v>
                </c:pt>
                <c:pt idx="15">
                  <c:v>25.373134328358208</c:v>
                </c:pt>
                <c:pt idx="16">
                  <c:v>88.706365503080093</c:v>
                </c:pt>
                <c:pt idx="17">
                  <c:v>36.428571428571431</c:v>
                </c:pt>
                <c:pt idx="18">
                  <c:v>65.291262135922338</c:v>
                </c:pt>
                <c:pt idx="19">
                  <c:v>61.06194690265486</c:v>
                </c:pt>
                <c:pt idx="20">
                  <c:v>77.511961722488039</c:v>
                </c:pt>
                <c:pt idx="21">
                  <c:v>86.896551724137922</c:v>
                </c:pt>
                <c:pt idx="22">
                  <c:v>82.5</c:v>
                </c:pt>
                <c:pt idx="23">
                  <c:v>88.888888888888886</c:v>
                </c:pt>
                <c:pt idx="24">
                  <c:v>87.378640776699029</c:v>
                </c:pt>
                <c:pt idx="25">
                  <c:v>88.709677419354833</c:v>
                </c:pt>
                <c:pt idx="26">
                  <c:v>91.713147410358559</c:v>
                </c:pt>
                <c:pt idx="27">
                  <c:v>74.050632911392398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8-4C11-9337-0C56BF4AD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461576"/>
        <c:axId val="884466824"/>
      </c:scatterChart>
      <c:valAx>
        <c:axId val="88446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466824"/>
        <c:crosses val="autoZero"/>
        <c:crossBetween val="midCat"/>
      </c:valAx>
      <c:valAx>
        <c:axId val="88446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461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Bayfilter!$B$36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Bayfilter!$A$37:$A$48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0.11</c:v>
                </c:pt>
                <c:pt idx="2">
                  <c:v>0.32</c:v>
                </c:pt>
                <c:pt idx="3">
                  <c:v>0.13</c:v>
                </c:pt>
                <c:pt idx="4">
                  <c:v>0.22</c:v>
                </c:pt>
                <c:pt idx="5">
                  <c:v>7.2999999999999995E-2</c:v>
                </c:pt>
                <c:pt idx="6">
                  <c:v>0.17</c:v>
                </c:pt>
                <c:pt idx="7">
                  <c:v>0.15</c:v>
                </c:pt>
                <c:pt idx="8">
                  <c:v>0.14000000000000001</c:v>
                </c:pt>
                <c:pt idx="9">
                  <c:v>0.24</c:v>
                </c:pt>
                <c:pt idx="10">
                  <c:v>0.17</c:v>
                </c:pt>
                <c:pt idx="11">
                  <c:v>0.28999999999999998</c:v>
                </c:pt>
              </c:numCache>
            </c:numRef>
          </c:xVal>
          <c:yVal>
            <c:numRef>
              <c:f>Bayfilter!$B$37:$B$48</c:f>
              <c:numCache>
                <c:formatCode>General</c:formatCode>
                <c:ptCount val="12"/>
                <c:pt idx="0">
                  <c:v>69.285714285714292</c:v>
                </c:pt>
                <c:pt idx="1">
                  <c:v>50.909090909090914</c:v>
                </c:pt>
                <c:pt idx="2">
                  <c:v>56.25</c:v>
                </c:pt>
                <c:pt idx="3">
                  <c:v>47.692307692307686</c:v>
                </c:pt>
                <c:pt idx="4">
                  <c:v>75</c:v>
                </c:pt>
                <c:pt idx="5">
                  <c:v>71.232876712328761</c:v>
                </c:pt>
                <c:pt idx="6">
                  <c:v>78.235294117647058</c:v>
                </c:pt>
                <c:pt idx="7">
                  <c:v>70</c:v>
                </c:pt>
                <c:pt idx="8">
                  <c:v>52.142857142857146</c:v>
                </c:pt>
                <c:pt idx="9">
                  <c:v>67.916666666666657</c:v>
                </c:pt>
                <c:pt idx="10">
                  <c:v>71.17647058823529</c:v>
                </c:pt>
                <c:pt idx="11">
                  <c:v>58.620689655172406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4B-402D-B1CA-02FA0F4AA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925695"/>
        <c:axId val="2008921535"/>
      </c:scatterChart>
      <c:valAx>
        <c:axId val="2008925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921535"/>
        <c:crosses val="autoZero"/>
        <c:crossBetween val="midCat"/>
      </c:valAx>
      <c:valAx>
        <c:axId val="200892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925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Bayfilter!$B$52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Bayfilter!$A$53:$A$64</c:f>
              <c:numCache>
                <c:formatCode>General</c:formatCode>
                <c:ptCount val="12"/>
                <c:pt idx="0">
                  <c:v>34</c:v>
                </c:pt>
                <c:pt idx="1">
                  <c:v>20</c:v>
                </c:pt>
                <c:pt idx="2">
                  <c:v>120</c:v>
                </c:pt>
                <c:pt idx="3">
                  <c:v>51</c:v>
                </c:pt>
                <c:pt idx="4">
                  <c:v>140</c:v>
                </c:pt>
                <c:pt idx="5">
                  <c:v>22</c:v>
                </c:pt>
                <c:pt idx="6">
                  <c:v>61</c:v>
                </c:pt>
                <c:pt idx="7">
                  <c:v>35</c:v>
                </c:pt>
                <c:pt idx="8">
                  <c:v>17</c:v>
                </c:pt>
                <c:pt idx="9">
                  <c:v>90</c:v>
                </c:pt>
                <c:pt idx="10">
                  <c:v>55</c:v>
                </c:pt>
                <c:pt idx="11">
                  <c:v>110</c:v>
                </c:pt>
              </c:numCache>
            </c:numRef>
          </c:xVal>
          <c:yVal>
            <c:numRef>
              <c:f>Bayfilter!$B$53:$B$64</c:f>
              <c:numCache>
                <c:formatCode>General</c:formatCode>
                <c:ptCount val="12"/>
                <c:pt idx="0">
                  <c:v>92.64705882352942</c:v>
                </c:pt>
                <c:pt idx="1">
                  <c:v>87.5</c:v>
                </c:pt>
                <c:pt idx="2">
                  <c:v>88.333333333333329</c:v>
                </c:pt>
                <c:pt idx="3">
                  <c:v>80.392156862745097</c:v>
                </c:pt>
                <c:pt idx="4">
                  <c:v>90.714285714285708</c:v>
                </c:pt>
                <c:pt idx="5">
                  <c:v>88.63636363636364</c:v>
                </c:pt>
                <c:pt idx="6">
                  <c:v>95.901639344262293</c:v>
                </c:pt>
                <c:pt idx="7">
                  <c:v>92.857142857142861</c:v>
                </c:pt>
                <c:pt idx="8">
                  <c:v>47.058823529411761</c:v>
                </c:pt>
                <c:pt idx="9">
                  <c:v>83.333333333333343</c:v>
                </c:pt>
                <c:pt idx="10">
                  <c:v>95.454545454545453</c:v>
                </c:pt>
                <c:pt idx="11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91-408B-A0A1-D7C230204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86831"/>
        <c:axId val="95585999"/>
      </c:scatterChart>
      <c:valAx>
        <c:axId val="95586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85999"/>
        <c:crosses val="autoZero"/>
        <c:crossBetween val="midCat"/>
      </c:valAx>
      <c:valAx>
        <c:axId val="9558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86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TP Removal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StormGarden!$B$44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StormGarden!$A$45:$A$65</c:f>
              <c:numCache>
                <c:formatCode>General</c:formatCode>
                <c:ptCount val="21"/>
                <c:pt idx="0">
                  <c:v>0.20799999999999999</c:v>
                </c:pt>
                <c:pt idx="1">
                  <c:v>7.5999999999999998E-2</c:v>
                </c:pt>
                <c:pt idx="2">
                  <c:v>0.252</c:v>
                </c:pt>
                <c:pt idx="3">
                  <c:v>0.13600000000000001</c:v>
                </c:pt>
                <c:pt idx="4">
                  <c:v>5.3999999999999999E-2</c:v>
                </c:pt>
                <c:pt idx="5">
                  <c:v>6.4000000000000001E-2</c:v>
                </c:pt>
                <c:pt idx="6">
                  <c:v>7.5999999999999998E-2</c:v>
                </c:pt>
                <c:pt idx="7">
                  <c:v>0.09</c:v>
                </c:pt>
                <c:pt idx="8">
                  <c:v>8.7999999999999995E-2</c:v>
                </c:pt>
                <c:pt idx="9">
                  <c:v>6.6000000000000003E-2</c:v>
                </c:pt>
                <c:pt idx="10">
                  <c:v>0.08</c:v>
                </c:pt>
                <c:pt idx="11">
                  <c:v>0.152</c:v>
                </c:pt>
                <c:pt idx="12">
                  <c:v>0.108</c:v>
                </c:pt>
                <c:pt idx="13">
                  <c:v>0.03</c:v>
                </c:pt>
                <c:pt idx="14">
                  <c:v>0.06</c:v>
                </c:pt>
                <c:pt idx="15">
                  <c:v>6.2E-2</c:v>
                </c:pt>
                <c:pt idx="16">
                  <c:v>7.8E-2</c:v>
                </c:pt>
                <c:pt idx="17">
                  <c:v>6.8000000000000005E-2</c:v>
                </c:pt>
                <c:pt idx="18">
                  <c:v>5.6000000000000001E-2</c:v>
                </c:pt>
                <c:pt idx="19">
                  <c:v>9.1999999999999998E-2</c:v>
                </c:pt>
                <c:pt idx="20">
                  <c:v>0.34599999999999997</c:v>
                </c:pt>
              </c:numCache>
            </c:numRef>
          </c:xVal>
          <c:yVal>
            <c:numRef>
              <c:f>StormGarden!$B$45:$B$65</c:f>
              <c:numCache>
                <c:formatCode>General</c:formatCode>
                <c:ptCount val="21"/>
                <c:pt idx="0">
                  <c:v>31.730769230769234</c:v>
                </c:pt>
                <c:pt idx="1">
                  <c:v>60.526315789473685</c:v>
                </c:pt>
                <c:pt idx="2">
                  <c:v>58.730158730158735</c:v>
                </c:pt>
                <c:pt idx="3">
                  <c:v>48.529411764705884</c:v>
                </c:pt>
                <c:pt idx="4">
                  <c:v>62.962962962962962</c:v>
                </c:pt>
                <c:pt idx="5">
                  <c:v>59.375000000000014</c:v>
                </c:pt>
                <c:pt idx="6">
                  <c:v>60.526315789473685</c:v>
                </c:pt>
                <c:pt idx="7">
                  <c:v>73.333333333333343</c:v>
                </c:pt>
                <c:pt idx="8">
                  <c:v>59.090909090909093</c:v>
                </c:pt>
                <c:pt idx="9">
                  <c:v>42.424242424242429</c:v>
                </c:pt>
                <c:pt idx="10">
                  <c:v>80</c:v>
                </c:pt>
                <c:pt idx="11">
                  <c:v>46.05263157894737</c:v>
                </c:pt>
                <c:pt idx="12">
                  <c:v>50</c:v>
                </c:pt>
                <c:pt idx="13">
                  <c:v>33.333333333333329</c:v>
                </c:pt>
                <c:pt idx="14">
                  <c:v>56.666666666666679</c:v>
                </c:pt>
                <c:pt idx="15">
                  <c:v>38.70967741935484</c:v>
                </c:pt>
                <c:pt idx="16">
                  <c:v>71.794871794871796</c:v>
                </c:pt>
                <c:pt idx="17">
                  <c:v>50</c:v>
                </c:pt>
                <c:pt idx="18">
                  <c:v>64.285714285714292</c:v>
                </c:pt>
                <c:pt idx="19">
                  <c:v>54.347826086956516</c:v>
                </c:pt>
                <c:pt idx="20">
                  <c:v>80.346820809248555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7E-46B6-AE6F-1441F2CB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995880"/>
        <c:axId val="961996208"/>
      </c:scatterChart>
      <c:valAx>
        <c:axId val="961995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Inflow TP</a:t>
                </a:r>
                <a:r>
                  <a:rPr lang="en-US" sz="1600" baseline="0"/>
                  <a:t> concentration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996208"/>
        <c:crosses val="autoZero"/>
        <c:crossBetween val="midCat"/>
      </c:valAx>
      <c:valAx>
        <c:axId val="9619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TP removal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995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TSS Removal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StormGarden!$B$68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StormGarden!$A$69:$A$89</c:f>
              <c:numCache>
                <c:formatCode>General</c:formatCode>
                <c:ptCount val="21"/>
                <c:pt idx="0">
                  <c:v>90</c:v>
                </c:pt>
                <c:pt idx="1">
                  <c:v>28</c:v>
                </c:pt>
                <c:pt idx="2">
                  <c:v>48</c:v>
                </c:pt>
                <c:pt idx="3">
                  <c:v>12</c:v>
                </c:pt>
                <c:pt idx="4">
                  <c:v>7</c:v>
                </c:pt>
                <c:pt idx="5">
                  <c:v>15</c:v>
                </c:pt>
                <c:pt idx="6">
                  <c:v>29</c:v>
                </c:pt>
                <c:pt idx="7">
                  <c:v>45.8</c:v>
                </c:pt>
                <c:pt idx="8">
                  <c:v>32</c:v>
                </c:pt>
                <c:pt idx="9">
                  <c:v>14</c:v>
                </c:pt>
                <c:pt idx="10">
                  <c:v>20</c:v>
                </c:pt>
                <c:pt idx="11">
                  <c:v>98</c:v>
                </c:pt>
                <c:pt idx="12">
                  <c:v>21.5</c:v>
                </c:pt>
                <c:pt idx="13">
                  <c:v>19</c:v>
                </c:pt>
                <c:pt idx="14">
                  <c:v>21</c:v>
                </c:pt>
                <c:pt idx="15">
                  <c:v>43</c:v>
                </c:pt>
                <c:pt idx="16">
                  <c:v>41</c:v>
                </c:pt>
                <c:pt idx="17">
                  <c:v>52</c:v>
                </c:pt>
                <c:pt idx="18">
                  <c:v>34</c:v>
                </c:pt>
                <c:pt idx="19">
                  <c:v>27</c:v>
                </c:pt>
              </c:numCache>
            </c:numRef>
          </c:xVal>
          <c:yVal>
            <c:numRef>
              <c:f>StormGarden!$B$69:$B$89</c:f>
              <c:numCache>
                <c:formatCode>General</c:formatCode>
                <c:ptCount val="21"/>
                <c:pt idx="0">
                  <c:v>90</c:v>
                </c:pt>
                <c:pt idx="1">
                  <c:v>89.285714285714292</c:v>
                </c:pt>
                <c:pt idx="2">
                  <c:v>97.916666666666657</c:v>
                </c:pt>
                <c:pt idx="3">
                  <c:v>75</c:v>
                </c:pt>
                <c:pt idx="4">
                  <c:v>85.714285714285708</c:v>
                </c:pt>
                <c:pt idx="5">
                  <c:v>73.333333333333329</c:v>
                </c:pt>
                <c:pt idx="6">
                  <c:v>82.758620689655174</c:v>
                </c:pt>
                <c:pt idx="7">
                  <c:v>96.943231441048042</c:v>
                </c:pt>
                <c:pt idx="8">
                  <c:v>78.125</c:v>
                </c:pt>
                <c:pt idx="9">
                  <c:v>64.285714285714292</c:v>
                </c:pt>
                <c:pt idx="10">
                  <c:v>90</c:v>
                </c:pt>
                <c:pt idx="11">
                  <c:v>93.877551020408163</c:v>
                </c:pt>
                <c:pt idx="12">
                  <c:v>79.069767441860463</c:v>
                </c:pt>
                <c:pt idx="13">
                  <c:v>89.473684210526315</c:v>
                </c:pt>
                <c:pt idx="14">
                  <c:v>76.19047619047619</c:v>
                </c:pt>
                <c:pt idx="15">
                  <c:v>81.395348837209298</c:v>
                </c:pt>
                <c:pt idx="16">
                  <c:v>82.926829268292678</c:v>
                </c:pt>
                <c:pt idx="17">
                  <c:v>94.230769230769226</c:v>
                </c:pt>
                <c:pt idx="18">
                  <c:v>94.117647058823522</c:v>
                </c:pt>
                <c:pt idx="19">
                  <c:v>92.592592592592595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60-47D0-97BB-0118EEC4F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778440"/>
        <c:axId val="447785984"/>
      </c:scatterChart>
      <c:valAx>
        <c:axId val="44777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Inflow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785984"/>
        <c:crosses val="autoZero"/>
        <c:crossBetween val="midCat"/>
      </c:valAx>
      <c:valAx>
        <c:axId val="4477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Remval</a:t>
                </a:r>
                <a:r>
                  <a:rPr lang="en-US" sz="1600" baseline="0"/>
                  <a:t> (%)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778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StormGarden!$B$92</c:f>
              <c:strCache>
                <c:ptCount val="1"/>
                <c:pt idx="0">
                  <c:v>Actual TP removal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StormGarden!$A$93:$A$113</c:f>
              <c:numCache>
                <c:formatCode>0.0</c:formatCode>
                <c:ptCount val="21"/>
                <c:pt idx="0">
                  <c:v>82.644230769230759</c:v>
                </c:pt>
                <c:pt idx="1">
                  <c:v>84.58646616541354</c:v>
                </c:pt>
                <c:pt idx="2">
                  <c:v>90.922619047619037</c:v>
                </c:pt>
                <c:pt idx="3">
                  <c:v>57.904411764705884</c:v>
                </c:pt>
                <c:pt idx="4">
                  <c:v>41.269841269841272</c:v>
                </c:pt>
                <c:pt idx="5">
                  <c:v>63.020833333333329</c:v>
                </c:pt>
                <c:pt idx="6">
                  <c:v>72.958257713248642</c:v>
                </c:pt>
                <c:pt idx="7">
                  <c:v>92.634643377001467</c:v>
                </c:pt>
                <c:pt idx="8">
                  <c:v>70.134943181818187</c:v>
                </c:pt>
                <c:pt idx="9">
                  <c:v>54.545454545454554</c:v>
                </c:pt>
                <c:pt idx="10">
                  <c:v>81</c:v>
                </c:pt>
                <c:pt idx="11">
                  <c:v>88.936627282491941</c:v>
                </c:pt>
                <c:pt idx="12">
                  <c:v>66.623600344530573</c:v>
                </c:pt>
                <c:pt idx="13">
                  <c:v>71.578947368421055</c:v>
                </c:pt>
                <c:pt idx="14">
                  <c:v>66.031746031746039</c:v>
                </c:pt>
                <c:pt idx="15">
                  <c:v>68.26706676669167</c:v>
                </c:pt>
                <c:pt idx="16">
                  <c:v>78.674171357098174</c:v>
                </c:pt>
                <c:pt idx="17">
                  <c:v>77.601809954751118</c:v>
                </c:pt>
                <c:pt idx="18">
                  <c:v>78.991596638655452</c:v>
                </c:pt>
                <c:pt idx="19">
                  <c:v>75.483091787439605</c:v>
                </c:pt>
                <c:pt idx="20">
                  <c:v>94.29365761945715</c:v>
                </c:pt>
              </c:numCache>
            </c:numRef>
          </c:xVal>
          <c:yVal>
            <c:numRef>
              <c:f>StormGarden!$B$93:$B$113</c:f>
              <c:numCache>
                <c:formatCode>0.0</c:formatCode>
                <c:ptCount val="21"/>
                <c:pt idx="0">
                  <c:v>31.730769230769234</c:v>
                </c:pt>
                <c:pt idx="1">
                  <c:v>60.526315789473685</c:v>
                </c:pt>
                <c:pt idx="2">
                  <c:v>58.730158730158735</c:v>
                </c:pt>
                <c:pt idx="3">
                  <c:v>48.529411764705884</c:v>
                </c:pt>
                <c:pt idx="4">
                  <c:v>62.962962962962962</c:v>
                </c:pt>
                <c:pt idx="5">
                  <c:v>59.375000000000014</c:v>
                </c:pt>
                <c:pt idx="6">
                  <c:v>60.526315789473685</c:v>
                </c:pt>
                <c:pt idx="7">
                  <c:v>73.333333333333343</c:v>
                </c:pt>
                <c:pt idx="8">
                  <c:v>59.090909090909093</c:v>
                </c:pt>
                <c:pt idx="9">
                  <c:v>42.424242424242429</c:v>
                </c:pt>
                <c:pt idx="10">
                  <c:v>80</c:v>
                </c:pt>
                <c:pt idx="11">
                  <c:v>46.05263157894737</c:v>
                </c:pt>
                <c:pt idx="12">
                  <c:v>50</c:v>
                </c:pt>
                <c:pt idx="13">
                  <c:v>33.333333333333329</c:v>
                </c:pt>
                <c:pt idx="14">
                  <c:v>56.666666666666679</c:v>
                </c:pt>
                <c:pt idx="15">
                  <c:v>38.70967741935484</c:v>
                </c:pt>
                <c:pt idx="16">
                  <c:v>71.794871794871796</c:v>
                </c:pt>
                <c:pt idx="17">
                  <c:v>50</c:v>
                </c:pt>
                <c:pt idx="18">
                  <c:v>64.285714285714292</c:v>
                </c:pt>
                <c:pt idx="19">
                  <c:v>54.347826086956516</c:v>
                </c:pt>
                <c:pt idx="20">
                  <c:v>80.346820809248555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A1-47BF-99A6-3862BBD3B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478448"/>
        <c:axId val="906478120"/>
      </c:scatterChart>
      <c:valAx>
        <c:axId val="90647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478120"/>
        <c:crosses val="autoZero"/>
        <c:crossBetween val="midCat"/>
      </c:valAx>
      <c:valAx>
        <c:axId val="90647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Actual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478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TreePod!$B$35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TreePod!$A$36:$A$48</c:f>
              <c:numCache>
                <c:formatCode>General</c:formatCode>
                <c:ptCount val="13"/>
                <c:pt idx="0">
                  <c:v>0.108</c:v>
                </c:pt>
                <c:pt idx="1">
                  <c:v>7.8E-2</c:v>
                </c:pt>
                <c:pt idx="2">
                  <c:v>8.5999999999999993E-2</c:v>
                </c:pt>
                <c:pt idx="3">
                  <c:v>0.104</c:v>
                </c:pt>
                <c:pt idx="4">
                  <c:v>7.5999999999999998E-2</c:v>
                </c:pt>
                <c:pt idx="5">
                  <c:v>6.8000000000000005E-2</c:v>
                </c:pt>
                <c:pt idx="6">
                  <c:v>6.4000000000000001E-2</c:v>
                </c:pt>
                <c:pt idx="7">
                  <c:v>0.122</c:v>
                </c:pt>
                <c:pt idx="8">
                  <c:v>0.184</c:v>
                </c:pt>
                <c:pt idx="9">
                  <c:v>0.14599999999999999</c:v>
                </c:pt>
                <c:pt idx="10">
                  <c:v>0.184</c:v>
                </c:pt>
                <c:pt idx="11">
                  <c:v>0.35399999999999998</c:v>
                </c:pt>
                <c:pt idx="12">
                  <c:v>8.2000000000000003E-2</c:v>
                </c:pt>
              </c:numCache>
            </c:numRef>
          </c:xVal>
          <c:yVal>
            <c:numRef>
              <c:f>TreePod!$B$36:$B$48</c:f>
              <c:numCache>
                <c:formatCode>General</c:formatCode>
                <c:ptCount val="13"/>
                <c:pt idx="0">
                  <c:v>62.962962962962962</c:v>
                </c:pt>
                <c:pt idx="1">
                  <c:v>35.897435897435891</c:v>
                </c:pt>
                <c:pt idx="2">
                  <c:v>55.813953488372093</c:v>
                </c:pt>
                <c:pt idx="3">
                  <c:v>42.3</c:v>
                </c:pt>
                <c:pt idx="4">
                  <c:v>63.15789473684211</c:v>
                </c:pt>
                <c:pt idx="5">
                  <c:v>73.52941176470587</c:v>
                </c:pt>
                <c:pt idx="6">
                  <c:v>56.25</c:v>
                </c:pt>
                <c:pt idx="7">
                  <c:v>75.409836065573771</c:v>
                </c:pt>
                <c:pt idx="8">
                  <c:v>84.782608695652172</c:v>
                </c:pt>
                <c:pt idx="9">
                  <c:v>79.452054794520549</c:v>
                </c:pt>
                <c:pt idx="10">
                  <c:v>71.739130434782624</c:v>
                </c:pt>
                <c:pt idx="11">
                  <c:v>85.875706214689259</c:v>
                </c:pt>
                <c:pt idx="12">
                  <c:v>80.487804878048792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EA-46A6-8B28-90C4FD9A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43640"/>
        <c:axId val="478950200"/>
      </c:scatterChart>
      <c:valAx>
        <c:axId val="478943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50200"/>
        <c:crosses val="autoZero"/>
        <c:crossBetween val="midCat"/>
      </c:valAx>
      <c:valAx>
        <c:axId val="47895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43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TreePod!$B$51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TreePod!$A$52:$A$64</c:f>
              <c:numCache>
                <c:formatCode>General</c:formatCode>
                <c:ptCount val="13"/>
                <c:pt idx="0">
                  <c:v>89</c:v>
                </c:pt>
                <c:pt idx="1">
                  <c:v>35</c:v>
                </c:pt>
                <c:pt idx="2">
                  <c:v>36</c:v>
                </c:pt>
                <c:pt idx="3">
                  <c:v>40</c:v>
                </c:pt>
                <c:pt idx="4">
                  <c:v>23</c:v>
                </c:pt>
                <c:pt idx="5">
                  <c:v>17</c:v>
                </c:pt>
                <c:pt idx="6">
                  <c:v>27</c:v>
                </c:pt>
                <c:pt idx="7">
                  <c:v>53</c:v>
                </c:pt>
                <c:pt idx="8">
                  <c:v>111</c:v>
                </c:pt>
                <c:pt idx="9">
                  <c:v>41</c:v>
                </c:pt>
                <c:pt idx="10">
                  <c:v>130</c:v>
                </c:pt>
                <c:pt idx="11">
                  <c:v>136</c:v>
                </c:pt>
                <c:pt idx="12">
                  <c:v>34</c:v>
                </c:pt>
              </c:numCache>
            </c:numRef>
          </c:xVal>
          <c:yVal>
            <c:numRef>
              <c:f>TreePod!$B$52:$B$64</c:f>
              <c:numCache>
                <c:formatCode>General</c:formatCode>
                <c:ptCount val="13"/>
                <c:pt idx="0">
                  <c:v>77.528089887640448</c:v>
                </c:pt>
                <c:pt idx="1">
                  <c:v>82.857142857142861</c:v>
                </c:pt>
                <c:pt idx="2">
                  <c:v>83.333333333333343</c:v>
                </c:pt>
                <c:pt idx="3">
                  <c:v>82.5</c:v>
                </c:pt>
                <c:pt idx="4">
                  <c:v>82.608695652173907</c:v>
                </c:pt>
                <c:pt idx="5">
                  <c:v>76.470588235294116</c:v>
                </c:pt>
                <c:pt idx="6">
                  <c:v>66.666666666666657</c:v>
                </c:pt>
                <c:pt idx="7">
                  <c:v>96.226415094339629</c:v>
                </c:pt>
                <c:pt idx="8">
                  <c:v>98.198198198198199</c:v>
                </c:pt>
                <c:pt idx="9">
                  <c:v>95.121951219512198</c:v>
                </c:pt>
                <c:pt idx="10">
                  <c:v>96.92307692307692</c:v>
                </c:pt>
                <c:pt idx="11">
                  <c:v>97.794117647058826</c:v>
                </c:pt>
                <c:pt idx="12">
                  <c:v>88.235294117647058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10-46D8-B98C-C8BCB559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48232"/>
        <c:axId val="478943640"/>
      </c:scatterChart>
      <c:valAx>
        <c:axId val="478948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43640"/>
        <c:crosses val="autoZero"/>
        <c:crossBetween val="midCat"/>
      </c:valAx>
      <c:valAx>
        <c:axId val="47894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48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TP removal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'Kristar flo-gard'!$B$47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'Kristar flo-gard'!$A$48:$A$66</c:f>
              <c:numCache>
                <c:formatCode>General</c:formatCode>
                <c:ptCount val="19"/>
                <c:pt idx="0">
                  <c:v>0.58499999999999996</c:v>
                </c:pt>
                <c:pt idx="1">
                  <c:v>0.17399999999999999</c:v>
                </c:pt>
                <c:pt idx="2">
                  <c:v>0.127</c:v>
                </c:pt>
                <c:pt idx="3">
                  <c:v>0.44400000000000001</c:v>
                </c:pt>
                <c:pt idx="4">
                  <c:v>0.314</c:v>
                </c:pt>
                <c:pt idx="5">
                  <c:v>0.38100000000000001</c:v>
                </c:pt>
                <c:pt idx="6">
                  <c:v>0.111</c:v>
                </c:pt>
                <c:pt idx="7">
                  <c:v>3.4000000000000002E-2</c:v>
                </c:pt>
                <c:pt idx="8">
                  <c:v>8.2000000000000003E-2</c:v>
                </c:pt>
                <c:pt idx="9">
                  <c:v>0.107</c:v>
                </c:pt>
                <c:pt idx="10">
                  <c:v>7.1999999999999995E-2</c:v>
                </c:pt>
                <c:pt idx="11">
                  <c:v>5.3999999999999999E-2</c:v>
                </c:pt>
                <c:pt idx="12">
                  <c:v>0.113</c:v>
                </c:pt>
                <c:pt idx="13">
                  <c:v>0.46400000000000002</c:v>
                </c:pt>
                <c:pt idx="14">
                  <c:v>0.218</c:v>
                </c:pt>
                <c:pt idx="15">
                  <c:v>6.7000000000000004E-2</c:v>
                </c:pt>
                <c:pt idx="16">
                  <c:v>1.08</c:v>
                </c:pt>
                <c:pt idx="17">
                  <c:v>0.624</c:v>
                </c:pt>
                <c:pt idx="18">
                  <c:v>0.16200000000000001</c:v>
                </c:pt>
              </c:numCache>
            </c:numRef>
          </c:xVal>
          <c:yVal>
            <c:numRef>
              <c:f>'Kristar flo-gard'!$B$48:$B$66</c:f>
              <c:numCache>
                <c:formatCode>General</c:formatCode>
                <c:ptCount val="19"/>
                <c:pt idx="0">
                  <c:v>61.53846153846154</c:v>
                </c:pt>
                <c:pt idx="1">
                  <c:v>70.689655172413808</c:v>
                </c:pt>
                <c:pt idx="2">
                  <c:v>62.204724409448822</c:v>
                </c:pt>
                <c:pt idx="3">
                  <c:v>88.063063063063069</c:v>
                </c:pt>
                <c:pt idx="4">
                  <c:v>35.35031847133758</c:v>
                </c:pt>
                <c:pt idx="5">
                  <c:v>59.580052493438316</c:v>
                </c:pt>
                <c:pt idx="6">
                  <c:v>-0.9009009009009018</c:v>
                </c:pt>
                <c:pt idx="7">
                  <c:v>20.588235294117656</c:v>
                </c:pt>
                <c:pt idx="8">
                  <c:v>30.487804878048781</c:v>
                </c:pt>
                <c:pt idx="9">
                  <c:v>84.112149532710276</c:v>
                </c:pt>
                <c:pt idx="10">
                  <c:v>69.444444444444443</c:v>
                </c:pt>
                <c:pt idx="11">
                  <c:v>62.962962962962962</c:v>
                </c:pt>
                <c:pt idx="12">
                  <c:v>77.876106194690252</c:v>
                </c:pt>
                <c:pt idx="13">
                  <c:v>72.84482758620689</c:v>
                </c:pt>
                <c:pt idx="14">
                  <c:v>71.100917431192656</c:v>
                </c:pt>
                <c:pt idx="15">
                  <c:v>34.328358208955237</c:v>
                </c:pt>
                <c:pt idx="16">
                  <c:v>96.018518518518519</c:v>
                </c:pt>
                <c:pt idx="17">
                  <c:v>82.211538461538453</c:v>
                </c:pt>
                <c:pt idx="18">
                  <c:v>63.580246913580254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D1-47EC-AEB2-AF1FFE550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835888"/>
        <c:axId val="801833920"/>
      </c:scatterChart>
      <c:valAx>
        <c:axId val="80183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33920"/>
        <c:crosses val="autoZero"/>
        <c:crossBetween val="midCat"/>
        <c:majorUnit val="0.1"/>
      </c:valAx>
      <c:valAx>
        <c:axId val="80183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35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'Kristar flo-gard'!$B$70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'Kristar flo-gard'!$A$71:$A$92</c:f>
              <c:numCache>
                <c:formatCode>General</c:formatCode>
                <c:ptCount val="22"/>
                <c:pt idx="0">
                  <c:v>195</c:v>
                </c:pt>
                <c:pt idx="1">
                  <c:v>58</c:v>
                </c:pt>
                <c:pt idx="2">
                  <c:v>70</c:v>
                </c:pt>
                <c:pt idx="3">
                  <c:v>139</c:v>
                </c:pt>
                <c:pt idx="4">
                  <c:v>170</c:v>
                </c:pt>
                <c:pt idx="5">
                  <c:v>190</c:v>
                </c:pt>
                <c:pt idx="6">
                  <c:v>28</c:v>
                </c:pt>
                <c:pt idx="7">
                  <c:v>22</c:v>
                </c:pt>
                <c:pt idx="8">
                  <c:v>15</c:v>
                </c:pt>
                <c:pt idx="9">
                  <c:v>9</c:v>
                </c:pt>
                <c:pt idx="10">
                  <c:v>41</c:v>
                </c:pt>
                <c:pt idx="11">
                  <c:v>65</c:v>
                </c:pt>
                <c:pt idx="12">
                  <c:v>36</c:v>
                </c:pt>
                <c:pt idx="13">
                  <c:v>12</c:v>
                </c:pt>
                <c:pt idx="14">
                  <c:v>71</c:v>
                </c:pt>
                <c:pt idx="15">
                  <c:v>182</c:v>
                </c:pt>
                <c:pt idx="16">
                  <c:v>109</c:v>
                </c:pt>
                <c:pt idx="17">
                  <c:v>55</c:v>
                </c:pt>
                <c:pt idx="18">
                  <c:v>30</c:v>
                </c:pt>
                <c:pt idx="19">
                  <c:v>168</c:v>
                </c:pt>
                <c:pt idx="20">
                  <c:v>103</c:v>
                </c:pt>
                <c:pt idx="21">
                  <c:v>60</c:v>
                </c:pt>
              </c:numCache>
            </c:numRef>
          </c:xVal>
          <c:yVal>
            <c:numRef>
              <c:f>'Kristar flo-gard'!$B$71:$B$92</c:f>
              <c:numCache>
                <c:formatCode>General</c:formatCode>
                <c:ptCount val="22"/>
                <c:pt idx="0">
                  <c:v>55.384615384615387</c:v>
                </c:pt>
                <c:pt idx="1">
                  <c:v>81.034482758620683</c:v>
                </c:pt>
                <c:pt idx="2">
                  <c:v>90.428571428571431</c:v>
                </c:pt>
                <c:pt idx="3">
                  <c:v>94.60431654676259</c:v>
                </c:pt>
                <c:pt idx="4">
                  <c:v>85</c:v>
                </c:pt>
                <c:pt idx="5">
                  <c:v>85.78947368421052</c:v>
                </c:pt>
                <c:pt idx="6">
                  <c:v>81.071428571428569</c:v>
                </c:pt>
                <c:pt idx="7">
                  <c:v>31.818181818181817</c:v>
                </c:pt>
                <c:pt idx="8">
                  <c:v>63.333333333333329</c:v>
                </c:pt>
                <c:pt idx="9">
                  <c:v>58.888888888888893</c:v>
                </c:pt>
                <c:pt idx="10">
                  <c:v>68.292682926829272</c:v>
                </c:pt>
                <c:pt idx="11">
                  <c:v>95.384615384615387</c:v>
                </c:pt>
                <c:pt idx="12">
                  <c:v>83.333333333333343</c:v>
                </c:pt>
                <c:pt idx="13">
                  <c:v>54.166666666666664</c:v>
                </c:pt>
                <c:pt idx="14">
                  <c:v>94.366197183098592</c:v>
                </c:pt>
                <c:pt idx="15">
                  <c:v>80.219780219780219</c:v>
                </c:pt>
                <c:pt idx="16">
                  <c:v>83.486238532110093</c:v>
                </c:pt>
                <c:pt idx="17">
                  <c:v>61.818181818181813</c:v>
                </c:pt>
                <c:pt idx="18">
                  <c:v>50</c:v>
                </c:pt>
                <c:pt idx="19">
                  <c:v>93.452380952380949</c:v>
                </c:pt>
                <c:pt idx="20">
                  <c:v>73.786407766990294</c:v>
                </c:pt>
                <c:pt idx="21">
                  <c:v>78.333333333333329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C1-4A14-AA11-52946A8CE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30728"/>
        <c:axId val="445326464"/>
      </c:scatterChart>
      <c:valAx>
        <c:axId val="44533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26464"/>
        <c:crosses val="autoZero"/>
        <c:crossBetween val="midCat"/>
      </c:valAx>
      <c:valAx>
        <c:axId val="44532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30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Filterra!$B$70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Filterra!$A$71:$A$92</c:f>
              <c:numCache>
                <c:formatCode>General</c:formatCode>
                <c:ptCount val="22"/>
                <c:pt idx="0">
                  <c:v>30</c:v>
                </c:pt>
                <c:pt idx="1">
                  <c:v>14</c:v>
                </c:pt>
                <c:pt idx="2">
                  <c:v>12</c:v>
                </c:pt>
                <c:pt idx="3">
                  <c:v>9.5</c:v>
                </c:pt>
                <c:pt idx="4">
                  <c:v>107</c:v>
                </c:pt>
                <c:pt idx="5">
                  <c:v>86</c:v>
                </c:pt>
                <c:pt idx="6">
                  <c:v>26</c:v>
                </c:pt>
                <c:pt idx="7">
                  <c:v>55</c:v>
                </c:pt>
                <c:pt idx="8">
                  <c:v>56</c:v>
                </c:pt>
                <c:pt idx="9">
                  <c:v>7.5</c:v>
                </c:pt>
                <c:pt idx="10">
                  <c:v>60</c:v>
                </c:pt>
                <c:pt idx="11">
                  <c:v>73</c:v>
                </c:pt>
                <c:pt idx="12">
                  <c:v>30</c:v>
                </c:pt>
                <c:pt idx="13">
                  <c:v>49</c:v>
                </c:pt>
                <c:pt idx="14">
                  <c:v>80</c:v>
                </c:pt>
                <c:pt idx="15">
                  <c:v>70</c:v>
                </c:pt>
                <c:pt idx="16">
                  <c:v>38</c:v>
                </c:pt>
                <c:pt idx="17">
                  <c:v>138</c:v>
                </c:pt>
                <c:pt idx="18">
                  <c:v>30</c:v>
                </c:pt>
                <c:pt idx="19">
                  <c:v>122</c:v>
                </c:pt>
                <c:pt idx="20">
                  <c:v>30</c:v>
                </c:pt>
                <c:pt idx="21">
                  <c:v>25</c:v>
                </c:pt>
              </c:numCache>
            </c:numRef>
          </c:xVal>
          <c:yVal>
            <c:numRef>
              <c:f>Filterra!$B$71:$B$92</c:f>
              <c:numCache>
                <c:formatCode>General</c:formatCode>
                <c:ptCount val="22"/>
                <c:pt idx="0">
                  <c:v>77</c:v>
                </c:pt>
                <c:pt idx="1">
                  <c:v>66</c:v>
                </c:pt>
                <c:pt idx="2">
                  <c:v>75</c:v>
                </c:pt>
                <c:pt idx="3">
                  <c:v>72</c:v>
                </c:pt>
                <c:pt idx="4">
                  <c:v>95</c:v>
                </c:pt>
                <c:pt idx="5">
                  <c:v>97</c:v>
                </c:pt>
                <c:pt idx="6">
                  <c:v>90</c:v>
                </c:pt>
                <c:pt idx="7">
                  <c:v>91</c:v>
                </c:pt>
                <c:pt idx="8">
                  <c:v>95</c:v>
                </c:pt>
                <c:pt idx="9">
                  <c:v>77</c:v>
                </c:pt>
                <c:pt idx="10">
                  <c:v>94</c:v>
                </c:pt>
                <c:pt idx="11">
                  <c:v>97</c:v>
                </c:pt>
                <c:pt idx="12">
                  <c:v>94</c:v>
                </c:pt>
                <c:pt idx="13">
                  <c:v>89</c:v>
                </c:pt>
                <c:pt idx="14">
                  <c:v>94</c:v>
                </c:pt>
                <c:pt idx="15">
                  <c:v>86</c:v>
                </c:pt>
                <c:pt idx="16">
                  <c:v>87</c:v>
                </c:pt>
                <c:pt idx="17">
                  <c:v>66</c:v>
                </c:pt>
                <c:pt idx="18">
                  <c:v>82</c:v>
                </c:pt>
                <c:pt idx="19">
                  <c:v>94</c:v>
                </c:pt>
                <c:pt idx="20">
                  <c:v>91</c:v>
                </c:pt>
                <c:pt idx="21">
                  <c:v>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A6-4455-8CC0-04D6EC496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602431"/>
        <c:axId val="1067976495"/>
      </c:scatterChart>
      <c:valAx>
        <c:axId val="1112602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Influent TSS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976495"/>
        <c:crosses val="autoZero"/>
        <c:crossBetween val="midCat"/>
      </c:valAx>
      <c:valAx>
        <c:axId val="106797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602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'Kristar flo-gard'!$B$95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'Kristar flo-gard'!$A$96:$A$114</c:f>
              <c:numCache>
                <c:formatCode>0.0</c:formatCode>
                <c:ptCount val="19"/>
                <c:pt idx="0">
                  <c:v>55.005917159763314</c:v>
                </c:pt>
                <c:pt idx="1">
                  <c:v>62.871581450653977</c:v>
                </c:pt>
                <c:pt idx="2">
                  <c:v>79.035995500562436</c:v>
                </c:pt>
                <c:pt idx="3">
                  <c:v>65.2002722146607</c:v>
                </c:pt>
                <c:pt idx="4">
                  <c:v>69.29936305732484</c:v>
                </c:pt>
                <c:pt idx="5">
                  <c:v>76.557535571211488</c:v>
                </c:pt>
                <c:pt idx="6">
                  <c:v>39.440154440154444</c:v>
                </c:pt>
                <c:pt idx="7">
                  <c:v>46.764705882352949</c:v>
                </c:pt>
                <c:pt idx="8">
                  <c:v>65.794170136823325</c:v>
                </c:pt>
                <c:pt idx="9">
                  <c:v>92.710280373831779</c:v>
                </c:pt>
                <c:pt idx="10">
                  <c:v>79.861111111111128</c:v>
                </c:pt>
                <c:pt idx="11">
                  <c:v>52.160493827160494</c:v>
                </c:pt>
                <c:pt idx="12">
                  <c:v>86.015206281939427</c:v>
                </c:pt>
                <c:pt idx="13">
                  <c:v>76.589143615005682</c:v>
                </c:pt>
                <c:pt idx="14">
                  <c:v>77.358808181129532</c:v>
                </c:pt>
                <c:pt idx="15">
                  <c:v>45.522388059701491</c:v>
                </c:pt>
                <c:pt idx="16">
                  <c:v>77.011684303350961</c:v>
                </c:pt>
                <c:pt idx="17">
                  <c:v>65.863828727906395</c:v>
                </c:pt>
                <c:pt idx="18">
                  <c:v>73.014403292181072</c:v>
                </c:pt>
              </c:numCache>
            </c:numRef>
          </c:xVal>
          <c:yVal>
            <c:numRef>
              <c:f>'Kristar flo-gard'!$B$96:$B$114</c:f>
              <c:numCache>
                <c:formatCode>0.0</c:formatCode>
                <c:ptCount val="19"/>
                <c:pt idx="0">
                  <c:v>61.53846153846154</c:v>
                </c:pt>
                <c:pt idx="1">
                  <c:v>70.689655172413808</c:v>
                </c:pt>
                <c:pt idx="2">
                  <c:v>62.204724409448822</c:v>
                </c:pt>
                <c:pt idx="3">
                  <c:v>88.063063063063069</c:v>
                </c:pt>
                <c:pt idx="4">
                  <c:v>35.35031847133758</c:v>
                </c:pt>
                <c:pt idx="5">
                  <c:v>59.580052493438316</c:v>
                </c:pt>
                <c:pt idx="6">
                  <c:v>-0.9009009009009018</c:v>
                </c:pt>
                <c:pt idx="7">
                  <c:v>20.588235294117656</c:v>
                </c:pt>
                <c:pt idx="8">
                  <c:v>30.487804878048781</c:v>
                </c:pt>
                <c:pt idx="9">
                  <c:v>84.112149532710276</c:v>
                </c:pt>
                <c:pt idx="10">
                  <c:v>69.444444444444443</c:v>
                </c:pt>
                <c:pt idx="11">
                  <c:v>62.962962962962962</c:v>
                </c:pt>
                <c:pt idx="12">
                  <c:v>77.876106194690252</c:v>
                </c:pt>
                <c:pt idx="13">
                  <c:v>72.84482758620689</c:v>
                </c:pt>
                <c:pt idx="14">
                  <c:v>71.100917431192656</c:v>
                </c:pt>
                <c:pt idx="15">
                  <c:v>34.328358208955237</c:v>
                </c:pt>
                <c:pt idx="16">
                  <c:v>96.018518518518519</c:v>
                </c:pt>
                <c:pt idx="17">
                  <c:v>82.211538461538453</c:v>
                </c:pt>
                <c:pt idx="18">
                  <c:v>63.580246913580254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C1-453E-98C3-2A28E4D3E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000632"/>
        <c:axId val="451000960"/>
      </c:scatterChart>
      <c:valAx>
        <c:axId val="451000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000960"/>
        <c:crosses val="autoZero"/>
        <c:crossBetween val="midCat"/>
      </c:valAx>
      <c:valAx>
        <c:axId val="45100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000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Jellyfish!$B$47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Jellyfish!$A$48:$A$68</c:f>
              <c:numCache>
                <c:formatCode>General</c:formatCode>
                <c:ptCount val="21"/>
                <c:pt idx="0">
                  <c:v>0.70599999999999996</c:v>
                </c:pt>
                <c:pt idx="1">
                  <c:v>0.33800000000000002</c:v>
                </c:pt>
                <c:pt idx="2">
                  <c:v>0.5</c:v>
                </c:pt>
                <c:pt idx="3">
                  <c:v>0.504</c:v>
                </c:pt>
                <c:pt idx="4">
                  <c:v>0.25600000000000001</c:v>
                </c:pt>
                <c:pt idx="5">
                  <c:v>9.4E-2</c:v>
                </c:pt>
                <c:pt idx="6">
                  <c:v>0.25600000000000001</c:v>
                </c:pt>
                <c:pt idx="7">
                  <c:v>0.36199999999999999</c:v>
                </c:pt>
                <c:pt idx="8">
                  <c:v>1.75</c:v>
                </c:pt>
                <c:pt idx="9">
                  <c:v>0.65200000000000002</c:v>
                </c:pt>
                <c:pt idx="10">
                  <c:v>8.2000000000000003E-2</c:v>
                </c:pt>
                <c:pt idx="11">
                  <c:v>0.36399999999999999</c:v>
                </c:pt>
                <c:pt idx="12">
                  <c:v>0.22600000000000001</c:v>
                </c:pt>
                <c:pt idx="13">
                  <c:v>0.33700000000000002</c:v>
                </c:pt>
                <c:pt idx="14">
                  <c:v>0.249</c:v>
                </c:pt>
                <c:pt idx="15">
                  <c:v>1.0900000000000001</c:v>
                </c:pt>
                <c:pt idx="16">
                  <c:v>0.33500000000000002</c:v>
                </c:pt>
                <c:pt idx="17">
                  <c:v>8.1000000000000003E-2</c:v>
                </c:pt>
                <c:pt idx="18">
                  <c:v>0.21099999999999999</c:v>
                </c:pt>
                <c:pt idx="19">
                  <c:v>1.05</c:v>
                </c:pt>
                <c:pt idx="20">
                  <c:v>0.45100000000000001</c:v>
                </c:pt>
              </c:numCache>
            </c:numRef>
          </c:xVal>
          <c:yVal>
            <c:numRef>
              <c:f>Jellyfish!$B$48:$B$68</c:f>
              <c:numCache>
                <c:formatCode>General</c:formatCode>
                <c:ptCount val="21"/>
                <c:pt idx="0">
                  <c:v>86.96883852691218</c:v>
                </c:pt>
                <c:pt idx="1">
                  <c:v>77.514792899408278</c:v>
                </c:pt>
                <c:pt idx="2">
                  <c:v>92.800000000000011</c:v>
                </c:pt>
                <c:pt idx="3">
                  <c:v>91.666666666666671</c:v>
                </c:pt>
                <c:pt idx="4">
                  <c:v>57.031250000000014</c:v>
                </c:pt>
                <c:pt idx="5">
                  <c:v>55.319148936170215</c:v>
                </c:pt>
                <c:pt idx="6">
                  <c:v>59.375000000000014</c:v>
                </c:pt>
                <c:pt idx="7">
                  <c:v>85.635359116022101</c:v>
                </c:pt>
                <c:pt idx="8">
                  <c:v>92.571428571428584</c:v>
                </c:pt>
                <c:pt idx="9">
                  <c:v>85.582822085889575</c:v>
                </c:pt>
                <c:pt idx="10">
                  <c:v>63.414634146341463</c:v>
                </c:pt>
                <c:pt idx="11">
                  <c:v>80.219780219780219</c:v>
                </c:pt>
                <c:pt idx="12">
                  <c:v>69.070796460176993</c:v>
                </c:pt>
                <c:pt idx="13">
                  <c:v>72.848664688427306</c:v>
                </c:pt>
                <c:pt idx="14">
                  <c:v>65.060240963855421</c:v>
                </c:pt>
                <c:pt idx="15">
                  <c:v>84.128440366972484</c:v>
                </c:pt>
                <c:pt idx="16">
                  <c:v>68.656716417910459</c:v>
                </c:pt>
                <c:pt idx="17">
                  <c:v>35.432098765432102</c:v>
                </c:pt>
                <c:pt idx="18">
                  <c:v>56.161137440758289</c:v>
                </c:pt>
                <c:pt idx="19">
                  <c:v>91.228571428571442</c:v>
                </c:pt>
                <c:pt idx="20">
                  <c:v>75.166297117516635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B3-4A17-8006-D38BCEF9C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614200"/>
        <c:axId val="997615184"/>
      </c:scatterChart>
      <c:valAx>
        <c:axId val="997614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615184"/>
        <c:crosses val="autoZero"/>
        <c:crossBetween val="midCat"/>
      </c:valAx>
      <c:valAx>
        <c:axId val="99761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614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814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Jellyfish!$B$71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Jellyfish!$A$72:$A$94</c:f>
              <c:numCache>
                <c:formatCode>General</c:formatCode>
                <c:ptCount val="23"/>
                <c:pt idx="0">
                  <c:v>51.2</c:v>
                </c:pt>
                <c:pt idx="1">
                  <c:v>102</c:v>
                </c:pt>
                <c:pt idx="2">
                  <c:v>201</c:v>
                </c:pt>
                <c:pt idx="3">
                  <c:v>108</c:v>
                </c:pt>
                <c:pt idx="4">
                  <c:v>452</c:v>
                </c:pt>
                <c:pt idx="5">
                  <c:v>257</c:v>
                </c:pt>
                <c:pt idx="6">
                  <c:v>66</c:v>
                </c:pt>
                <c:pt idx="7">
                  <c:v>24</c:v>
                </c:pt>
                <c:pt idx="8">
                  <c:v>73.599999999999994</c:v>
                </c:pt>
                <c:pt idx="9">
                  <c:v>134</c:v>
                </c:pt>
                <c:pt idx="10">
                  <c:v>755</c:v>
                </c:pt>
                <c:pt idx="11">
                  <c:v>181</c:v>
                </c:pt>
                <c:pt idx="12">
                  <c:v>19</c:v>
                </c:pt>
                <c:pt idx="13">
                  <c:v>224</c:v>
                </c:pt>
                <c:pt idx="14">
                  <c:v>94</c:v>
                </c:pt>
                <c:pt idx="15">
                  <c:v>171</c:v>
                </c:pt>
                <c:pt idx="16">
                  <c:v>117</c:v>
                </c:pt>
                <c:pt idx="17">
                  <c:v>254</c:v>
                </c:pt>
                <c:pt idx="18">
                  <c:v>200</c:v>
                </c:pt>
                <c:pt idx="19">
                  <c:v>13</c:v>
                </c:pt>
                <c:pt idx="20">
                  <c:v>91</c:v>
                </c:pt>
                <c:pt idx="21">
                  <c:v>605</c:v>
                </c:pt>
                <c:pt idx="22">
                  <c:v>210</c:v>
                </c:pt>
              </c:numCache>
            </c:numRef>
          </c:xVal>
          <c:yVal>
            <c:numRef>
              <c:f>Jellyfish!$B$72:$B$94</c:f>
              <c:numCache>
                <c:formatCode>General</c:formatCode>
                <c:ptCount val="23"/>
                <c:pt idx="0">
                  <c:v>62.109375</c:v>
                </c:pt>
                <c:pt idx="1">
                  <c:v>78.431372549019613</c:v>
                </c:pt>
                <c:pt idx="2">
                  <c:v>84.676616915422869</c:v>
                </c:pt>
                <c:pt idx="3">
                  <c:v>77.407407407407405</c:v>
                </c:pt>
                <c:pt idx="4">
                  <c:v>90.13274336283186</c:v>
                </c:pt>
                <c:pt idx="5">
                  <c:v>96.108949416342412</c:v>
                </c:pt>
                <c:pt idx="6">
                  <c:v>49.696969696969695</c:v>
                </c:pt>
                <c:pt idx="7">
                  <c:v>71.666666666666671</c:v>
                </c:pt>
                <c:pt idx="8">
                  <c:v>77.173913043478265</c:v>
                </c:pt>
                <c:pt idx="9">
                  <c:v>92.238805970149258</c:v>
                </c:pt>
                <c:pt idx="10">
                  <c:v>93.74834437086092</c:v>
                </c:pt>
                <c:pt idx="11">
                  <c:v>85.082872928176798</c:v>
                </c:pt>
                <c:pt idx="12">
                  <c:v>86.842105263157904</c:v>
                </c:pt>
                <c:pt idx="13">
                  <c:v>91.071428571428569</c:v>
                </c:pt>
                <c:pt idx="14">
                  <c:v>88.297872340425528</c:v>
                </c:pt>
                <c:pt idx="15">
                  <c:v>86.549707602339183</c:v>
                </c:pt>
                <c:pt idx="16">
                  <c:v>78.632478632478637</c:v>
                </c:pt>
                <c:pt idx="17">
                  <c:v>92.125984251968504</c:v>
                </c:pt>
                <c:pt idx="18">
                  <c:v>91.5</c:v>
                </c:pt>
                <c:pt idx="19">
                  <c:v>23.076923076923077</c:v>
                </c:pt>
                <c:pt idx="20">
                  <c:v>65.934065934065927</c:v>
                </c:pt>
                <c:pt idx="21">
                  <c:v>91.570247933884303</c:v>
                </c:pt>
                <c:pt idx="22">
                  <c:v>86.19047619047619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DC-4611-9CC9-24746A409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848760"/>
        <c:axId val="999841872"/>
      </c:scatterChart>
      <c:valAx>
        <c:axId val="999848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841872"/>
        <c:crosses val="autoZero"/>
        <c:crossBetween val="midCat"/>
      </c:valAx>
      <c:valAx>
        <c:axId val="99984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848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Jellyfish!$B$98</c:f>
              <c:strCache>
                <c:ptCount val="1"/>
                <c:pt idx="0">
                  <c:v>Actual TP removal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Jellyfish!$A$99:$A$119</c:f>
              <c:numCache>
                <c:formatCode>0.0</c:formatCode>
                <c:ptCount val="21"/>
                <c:pt idx="0">
                  <c:v>84.076924161064355</c:v>
                </c:pt>
                <c:pt idx="1">
                  <c:v>72.369055445978518</c:v>
                </c:pt>
                <c:pt idx="2">
                  <c:v>89.231415929203536</c:v>
                </c:pt>
                <c:pt idx="3">
                  <c:v>93.439256376999566</c:v>
                </c:pt>
                <c:pt idx="4">
                  <c:v>46.008522727272727</c:v>
                </c:pt>
                <c:pt idx="5">
                  <c:v>63.280141843971634</c:v>
                </c:pt>
                <c:pt idx="6">
                  <c:v>66.32133152173914</c:v>
                </c:pt>
                <c:pt idx="7">
                  <c:v>87.397542673373465</c:v>
                </c:pt>
                <c:pt idx="8">
                  <c:v>92.516223273415321</c:v>
                </c:pt>
                <c:pt idx="9">
                  <c:v>81.820492831237502</c:v>
                </c:pt>
                <c:pt idx="10">
                  <c:v>60.365853658536587</c:v>
                </c:pt>
                <c:pt idx="11">
                  <c:v>87.318485086342235</c:v>
                </c:pt>
                <c:pt idx="12">
                  <c:v>80.718320466955376</c:v>
                </c:pt>
                <c:pt idx="13">
                  <c:v>85.265587311503296</c:v>
                </c:pt>
                <c:pt idx="14">
                  <c:v>77.053513198091508</c:v>
                </c:pt>
                <c:pt idx="15">
                  <c:v>91.703387993931955</c:v>
                </c:pt>
                <c:pt idx="16">
                  <c:v>83.305970149253724</c:v>
                </c:pt>
                <c:pt idx="17">
                  <c:v>19.287749287749289</c:v>
                </c:pt>
                <c:pt idx="18">
                  <c:v>56.090828602676936</c:v>
                </c:pt>
                <c:pt idx="19">
                  <c:v>90.523730814639904</c:v>
                </c:pt>
                <c:pt idx="20">
                  <c:v>85.234927673952058</c:v>
                </c:pt>
              </c:numCache>
            </c:numRef>
          </c:xVal>
          <c:yVal>
            <c:numRef>
              <c:f>Jellyfish!$B$99:$B$119</c:f>
              <c:numCache>
                <c:formatCode>0.0</c:formatCode>
                <c:ptCount val="21"/>
                <c:pt idx="0">
                  <c:v>86.96883852691218</c:v>
                </c:pt>
                <c:pt idx="1">
                  <c:v>77.514792899408278</c:v>
                </c:pt>
                <c:pt idx="2">
                  <c:v>92.800000000000011</c:v>
                </c:pt>
                <c:pt idx="3">
                  <c:v>91.666666666666671</c:v>
                </c:pt>
                <c:pt idx="4">
                  <c:v>57.031250000000014</c:v>
                </c:pt>
                <c:pt idx="5">
                  <c:v>55.319148936170215</c:v>
                </c:pt>
                <c:pt idx="6">
                  <c:v>59.375000000000014</c:v>
                </c:pt>
                <c:pt idx="7">
                  <c:v>85.635359116022101</c:v>
                </c:pt>
                <c:pt idx="8">
                  <c:v>92.571428571428584</c:v>
                </c:pt>
                <c:pt idx="9">
                  <c:v>85.582822085889575</c:v>
                </c:pt>
                <c:pt idx="10">
                  <c:v>63.414634146341463</c:v>
                </c:pt>
                <c:pt idx="11">
                  <c:v>80.219780219780219</c:v>
                </c:pt>
                <c:pt idx="12">
                  <c:v>69.070796460176993</c:v>
                </c:pt>
                <c:pt idx="13">
                  <c:v>72.848664688427306</c:v>
                </c:pt>
                <c:pt idx="14">
                  <c:v>65.060240963855421</c:v>
                </c:pt>
                <c:pt idx="15">
                  <c:v>84.128440366972484</c:v>
                </c:pt>
                <c:pt idx="16">
                  <c:v>68.656716417910459</c:v>
                </c:pt>
                <c:pt idx="17">
                  <c:v>35.432098765432102</c:v>
                </c:pt>
                <c:pt idx="18">
                  <c:v>56.161137440758289</c:v>
                </c:pt>
                <c:pt idx="19">
                  <c:v>91.228571428571442</c:v>
                </c:pt>
                <c:pt idx="20">
                  <c:v>75.166297117516635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1F-4354-9EC8-CA114836B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931144"/>
        <c:axId val="906927536"/>
      </c:scatterChart>
      <c:valAx>
        <c:axId val="906931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Predicted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927536"/>
        <c:crosses val="autoZero"/>
        <c:crossBetween val="midCat"/>
      </c:valAx>
      <c:valAx>
        <c:axId val="90692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Actual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931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Kraken!$B$38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Kraken!$A$39:$A$52</c:f>
              <c:numCache>
                <c:formatCode>General</c:formatCode>
                <c:ptCount val="14"/>
                <c:pt idx="0">
                  <c:v>6.2E-2</c:v>
                </c:pt>
                <c:pt idx="1">
                  <c:v>6.6000000000000003E-2</c:v>
                </c:pt>
                <c:pt idx="2">
                  <c:v>7.8E-2</c:v>
                </c:pt>
                <c:pt idx="3">
                  <c:v>0.11</c:v>
                </c:pt>
                <c:pt idx="4">
                  <c:v>0.12</c:v>
                </c:pt>
                <c:pt idx="5">
                  <c:v>0.13600000000000001</c:v>
                </c:pt>
                <c:pt idx="6">
                  <c:v>0.14000000000000001</c:v>
                </c:pt>
                <c:pt idx="7">
                  <c:v>0.14399999999999999</c:v>
                </c:pt>
                <c:pt idx="8">
                  <c:v>0.156</c:v>
                </c:pt>
                <c:pt idx="9">
                  <c:v>0.16600000000000001</c:v>
                </c:pt>
                <c:pt idx="10">
                  <c:v>0.16600000000000001</c:v>
                </c:pt>
                <c:pt idx="11">
                  <c:v>0.216</c:v>
                </c:pt>
                <c:pt idx="12">
                  <c:v>0.26400000000000001</c:v>
                </c:pt>
                <c:pt idx="13">
                  <c:v>0.28999999999999998</c:v>
                </c:pt>
              </c:numCache>
            </c:numRef>
          </c:xVal>
          <c:yVal>
            <c:numRef>
              <c:f>Kraken!$B$39:$B$52</c:f>
              <c:numCache>
                <c:formatCode>General</c:formatCode>
                <c:ptCount val="14"/>
                <c:pt idx="0">
                  <c:v>61.29032258064516</c:v>
                </c:pt>
                <c:pt idx="1">
                  <c:v>48.484848484848484</c:v>
                </c:pt>
                <c:pt idx="2">
                  <c:v>61.53846153846154</c:v>
                </c:pt>
                <c:pt idx="3">
                  <c:v>83.636363636363626</c:v>
                </c:pt>
                <c:pt idx="4">
                  <c:v>41.666666666666657</c:v>
                </c:pt>
                <c:pt idx="5">
                  <c:v>82.352941176470594</c:v>
                </c:pt>
                <c:pt idx="6">
                  <c:v>60.000000000000007</c:v>
                </c:pt>
                <c:pt idx="7">
                  <c:v>48.611111111111107</c:v>
                </c:pt>
                <c:pt idx="8">
                  <c:v>66.666666666666671</c:v>
                </c:pt>
                <c:pt idx="9">
                  <c:v>83.132530120481931</c:v>
                </c:pt>
                <c:pt idx="10">
                  <c:v>89.156626506024111</c:v>
                </c:pt>
                <c:pt idx="11">
                  <c:v>93.518518518518505</c:v>
                </c:pt>
                <c:pt idx="12">
                  <c:v>95.454545454545453</c:v>
                </c:pt>
                <c:pt idx="13">
                  <c:v>91.724137931034477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A8-4D66-BA4D-4843B2C6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178256"/>
        <c:axId val="968178584"/>
      </c:scatterChart>
      <c:valAx>
        <c:axId val="96817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178584"/>
        <c:crosses val="autoZero"/>
        <c:crossBetween val="midCat"/>
      </c:valAx>
      <c:valAx>
        <c:axId val="96817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17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Kraken!$B$56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Kraken!$A$57:$A$70</c:f>
              <c:numCache>
                <c:formatCode>General</c:formatCode>
                <c:ptCount val="14"/>
                <c:pt idx="0">
                  <c:v>46</c:v>
                </c:pt>
                <c:pt idx="1">
                  <c:v>31</c:v>
                </c:pt>
                <c:pt idx="2">
                  <c:v>52</c:v>
                </c:pt>
                <c:pt idx="3">
                  <c:v>116</c:v>
                </c:pt>
                <c:pt idx="4">
                  <c:v>56</c:v>
                </c:pt>
                <c:pt idx="5">
                  <c:v>44</c:v>
                </c:pt>
                <c:pt idx="6">
                  <c:v>103</c:v>
                </c:pt>
                <c:pt idx="7">
                  <c:v>162</c:v>
                </c:pt>
                <c:pt idx="8">
                  <c:v>97</c:v>
                </c:pt>
                <c:pt idx="9">
                  <c:v>50</c:v>
                </c:pt>
                <c:pt idx="10">
                  <c:v>10</c:v>
                </c:pt>
                <c:pt idx="11">
                  <c:v>54</c:v>
                </c:pt>
                <c:pt idx="12">
                  <c:v>44</c:v>
                </c:pt>
                <c:pt idx="13">
                  <c:v>158</c:v>
                </c:pt>
              </c:numCache>
            </c:numRef>
          </c:xVal>
          <c:yVal>
            <c:numRef>
              <c:f>Kraken!$B$57:$B$70</c:f>
              <c:numCache>
                <c:formatCode>General</c:formatCode>
                <c:ptCount val="14"/>
                <c:pt idx="0">
                  <c:v>90.434782608695656</c:v>
                </c:pt>
                <c:pt idx="1">
                  <c:v>87.096774193548384</c:v>
                </c:pt>
                <c:pt idx="2">
                  <c:v>92.307692307692307</c:v>
                </c:pt>
                <c:pt idx="3">
                  <c:v>98.275862068965509</c:v>
                </c:pt>
                <c:pt idx="4">
                  <c:v>83.928571428571431</c:v>
                </c:pt>
                <c:pt idx="5">
                  <c:v>88.63636363636364</c:v>
                </c:pt>
                <c:pt idx="6">
                  <c:v>96.116504854368941</c:v>
                </c:pt>
                <c:pt idx="7">
                  <c:v>97.53086419753086</c:v>
                </c:pt>
                <c:pt idx="8">
                  <c:v>90.721649484536087</c:v>
                </c:pt>
                <c:pt idx="9">
                  <c:v>64</c:v>
                </c:pt>
                <c:pt idx="10">
                  <c:v>50</c:v>
                </c:pt>
                <c:pt idx="11">
                  <c:v>57.407407407407405</c:v>
                </c:pt>
                <c:pt idx="12">
                  <c:v>90.909090909090907</c:v>
                </c:pt>
                <c:pt idx="13">
                  <c:v>98.734177215189874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68-48A4-9EC0-9B1F45224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231480"/>
        <c:axId val="898236072"/>
      </c:scatterChart>
      <c:valAx>
        <c:axId val="898231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36072"/>
        <c:crosses val="autoZero"/>
        <c:crossBetween val="midCat"/>
      </c:valAx>
      <c:valAx>
        <c:axId val="89823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31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Kraken!$B$74</c:f>
              <c:strCache>
                <c:ptCount val="1"/>
                <c:pt idx="0">
                  <c:v>Actual TP removal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Kraken!$A$75:$A$87</c:f>
              <c:numCache>
                <c:formatCode>0.0</c:formatCode>
                <c:ptCount val="13"/>
                <c:pt idx="0">
                  <c:v>83.329192546583855</c:v>
                </c:pt>
                <c:pt idx="1">
                  <c:v>2.8095733610822133</c:v>
                </c:pt>
                <c:pt idx="2">
                  <c:v>81.65680473372781</c:v>
                </c:pt>
                <c:pt idx="3">
                  <c:v>91.83709869203328</c:v>
                </c:pt>
                <c:pt idx="4">
                  <c:v>78.872633390705687</c:v>
                </c:pt>
                <c:pt idx="5">
                  <c:v>77.556818181818187</c:v>
                </c:pt>
                <c:pt idx="6">
                  <c:v>86.852263422622542</c:v>
                </c:pt>
                <c:pt idx="7">
                  <c:v>93.467078189300409</c:v>
                </c:pt>
                <c:pt idx="8">
                  <c:v>77.491408934707906</c:v>
                </c:pt>
                <c:pt idx="9">
                  <c:v>58.256410256410255</c:v>
                </c:pt>
                <c:pt idx="10">
                  <c:v>43.939393939393938</c:v>
                </c:pt>
                <c:pt idx="11">
                  <c:v>51.666666666666664</c:v>
                </c:pt>
                <c:pt idx="12">
                  <c:v>81.818181818181813</c:v>
                </c:pt>
              </c:numCache>
            </c:numRef>
          </c:xVal>
          <c:yVal>
            <c:numRef>
              <c:f>Kraken!$B$75:$B$87</c:f>
              <c:numCache>
                <c:formatCode>0.0</c:formatCode>
                <c:ptCount val="13"/>
                <c:pt idx="0">
                  <c:v>60.000000000000007</c:v>
                </c:pt>
                <c:pt idx="1">
                  <c:v>61.29032258064516</c:v>
                </c:pt>
                <c:pt idx="2">
                  <c:v>66.666666666666671</c:v>
                </c:pt>
                <c:pt idx="3">
                  <c:v>91.724137931034477</c:v>
                </c:pt>
                <c:pt idx="4">
                  <c:v>83.132530120481931</c:v>
                </c:pt>
                <c:pt idx="5">
                  <c:v>82.352941176470594</c:v>
                </c:pt>
                <c:pt idx="6">
                  <c:v>89.156626506024111</c:v>
                </c:pt>
                <c:pt idx="7">
                  <c:v>93.518518518518505</c:v>
                </c:pt>
                <c:pt idx="8">
                  <c:v>48.611111111111107</c:v>
                </c:pt>
                <c:pt idx="9">
                  <c:v>61.53846153846154</c:v>
                </c:pt>
                <c:pt idx="10">
                  <c:v>48.484848484848484</c:v>
                </c:pt>
                <c:pt idx="11">
                  <c:v>41.666666666666657</c:v>
                </c:pt>
                <c:pt idx="12">
                  <c:v>83.636363636363626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C5-4D6E-B5A2-1B724AD4C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866544"/>
        <c:axId val="899861952"/>
      </c:scatterChart>
      <c:valAx>
        <c:axId val="89986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Predicted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61952"/>
        <c:crosses val="autoZero"/>
        <c:crossBetween val="midCat"/>
      </c:valAx>
      <c:valAx>
        <c:axId val="89986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Actual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66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Filterra!$B$95</c:f>
              <c:strCache>
                <c:ptCount val="1"/>
                <c:pt idx="0">
                  <c:v>op:tp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Filterra!$A$96:$A$116</c:f>
              <c:numCache>
                <c:formatCode>General</c:formatCode>
                <c:ptCount val="21"/>
                <c:pt idx="0">
                  <c:v>60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82</c:v>
                </c:pt>
                <c:pt idx="5">
                  <c:v>88</c:v>
                </c:pt>
                <c:pt idx="6">
                  <c:v>46</c:v>
                </c:pt>
                <c:pt idx="7">
                  <c:v>68</c:v>
                </c:pt>
                <c:pt idx="8">
                  <c:v>67</c:v>
                </c:pt>
                <c:pt idx="9">
                  <c:v>44</c:v>
                </c:pt>
                <c:pt idx="10">
                  <c:v>72</c:v>
                </c:pt>
                <c:pt idx="11">
                  <c:v>83</c:v>
                </c:pt>
                <c:pt idx="12">
                  <c:v>59</c:v>
                </c:pt>
                <c:pt idx="13">
                  <c:v>75</c:v>
                </c:pt>
                <c:pt idx="14">
                  <c:v>71</c:v>
                </c:pt>
                <c:pt idx="15">
                  <c:v>90</c:v>
                </c:pt>
                <c:pt idx="16">
                  <c:v>69</c:v>
                </c:pt>
                <c:pt idx="17">
                  <c:v>54</c:v>
                </c:pt>
                <c:pt idx="18">
                  <c:v>95</c:v>
                </c:pt>
                <c:pt idx="19">
                  <c:v>33</c:v>
                </c:pt>
                <c:pt idx="20">
                  <c:v>23</c:v>
                </c:pt>
              </c:numCache>
            </c:numRef>
          </c:xVal>
          <c:yVal>
            <c:numRef>
              <c:f>Filterra!$B$96:$B$116</c:f>
              <c:numCache>
                <c:formatCode>0.000</c:formatCode>
                <c:ptCount val="21"/>
                <c:pt idx="0">
                  <c:v>0.25</c:v>
                </c:pt>
                <c:pt idx="1">
                  <c:v>0.19999999999999998</c:v>
                </c:pt>
                <c:pt idx="2">
                  <c:v>0.25</c:v>
                </c:pt>
                <c:pt idx="3">
                  <c:v>0.33333333333333337</c:v>
                </c:pt>
                <c:pt idx="4">
                  <c:v>3.0303030303030304E-2</c:v>
                </c:pt>
                <c:pt idx="5">
                  <c:v>5.8823529411764705E-2</c:v>
                </c:pt>
                <c:pt idx="6">
                  <c:v>9.0909090909090912E-2</c:v>
                </c:pt>
                <c:pt idx="7">
                  <c:v>7.6923076923076927E-2</c:v>
                </c:pt>
                <c:pt idx="8">
                  <c:v>0.11111111111111112</c:v>
                </c:pt>
                <c:pt idx="9">
                  <c:v>0.25</c:v>
                </c:pt>
                <c:pt idx="10">
                  <c:v>0.11111111111111112</c:v>
                </c:pt>
                <c:pt idx="11">
                  <c:v>6.6666666666666666E-2</c:v>
                </c:pt>
                <c:pt idx="12">
                  <c:v>0.16666666666666669</c:v>
                </c:pt>
                <c:pt idx="13">
                  <c:v>7.6923076923076927E-2</c:v>
                </c:pt>
                <c:pt idx="14">
                  <c:v>5.5555555555555559E-2</c:v>
                </c:pt>
                <c:pt idx="15">
                  <c:v>1.9230769230769232E-2</c:v>
                </c:pt>
                <c:pt idx="16">
                  <c:v>0</c:v>
                </c:pt>
                <c:pt idx="17">
                  <c:v>0.14285714285714285</c:v>
                </c:pt>
                <c:pt idx="18">
                  <c:v>4.1666666666666671E-2</c:v>
                </c:pt>
                <c:pt idx="19">
                  <c:v>0</c:v>
                </c:pt>
                <c:pt idx="20">
                  <c:v>0.33333333333333337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A6-48E3-AF20-12D635C7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312367"/>
        <c:axId val="1077256687"/>
      </c:scatterChart>
      <c:valAx>
        <c:axId val="106431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TP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256687"/>
        <c:crosses val="autoZero"/>
        <c:crossBetween val="midCat"/>
      </c:valAx>
      <c:valAx>
        <c:axId val="107725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OP:TP</a:t>
                </a:r>
                <a:r>
                  <a:rPr lang="en-US" sz="1600" baseline="0"/>
                  <a:t> ratio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312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Filterra!$B$118</c:f>
              <c:strCache>
                <c:ptCount val="1"/>
                <c:pt idx="0">
                  <c:v>dp:tp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Filterra!$A$119:$A$139</c:f>
              <c:numCache>
                <c:formatCode>General</c:formatCode>
                <c:ptCount val="21"/>
                <c:pt idx="0">
                  <c:v>60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82</c:v>
                </c:pt>
                <c:pt idx="5">
                  <c:v>88</c:v>
                </c:pt>
                <c:pt idx="6">
                  <c:v>46</c:v>
                </c:pt>
                <c:pt idx="7">
                  <c:v>68</c:v>
                </c:pt>
                <c:pt idx="8">
                  <c:v>67</c:v>
                </c:pt>
                <c:pt idx="9">
                  <c:v>44</c:v>
                </c:pt>
                <c:pt idx="10">
                  <c:v>72</c:v>
                </c:pt>
                <c:pt idx="11">
                  <c:v>83</c:v>
                </c:pt>
                <c:pt idx="12">
                  <c:v>59</c:v>
                </c:pt>
                <c:pt idx="13">
                  <c:v>75</c:v>
                </c:pt>
                <c:pt idx="14">
                  <c:v>71</c:v>
                </c:pt>
                <c:pt idx="15">
                  <c:v>90</c:v>
                </c:pt>
                <c:pt idx="16">
                  <c:v>69</c:v>
                </c:pt>
                <c:pt idx="17">
                  <c:v>54</c:v>
                </c:pt>
                <c:pt idx="18">
                  <c:v>95</c:v>
                </c:pt>
                <c:pt idx="19">
                  <c:v>33</c:v>
                </c:pt>
                <c:pt idx="20">
                  <c:v>23</c:v>
                </c:pt>
              </c:numCache>
            </c:numRef>
          </c:xVal>
          <c:yVal>
            <c:numRef>
              <c:f>Filterra!$B$119:$B$139</c:f>
              <c:numCache>
                <c:formatCode>0.000</c:formatCode>
                <c:ptCount val="21"/>
                <c:pt idx="0">
                  <c:v>0.34246575342465752</c:v>
                </c:pt>
                <c:pt idx="1">
                  <c:v>0.27397260273972601</c:v>
                </c:pt>
                <c:pt idx="2">
                  <c:v>0.34246575342465752</c:v>
                </c:pt>
                <c:pt idx="3">
                  <c:v>0.45662100456621013</c:v>
                </c:pt>
                <c:pt idx="4">
                  <c:v>4.1511000415110008E-2</c:v>
                </c:pt>
                <c:pt idx="5">
                  <c:v>8.0580177276390011E-2</c:v>
                </c:pt>
                <c:pt idx="6">
                  <c:v>0.12453300124533002</c:v>
                </c:pt>
                <c:pt idx="7">
                  <c:v>0.10537407797681771</c:v>
                </c:pt>
                <c:pt idx="8">
                  <c:v>0.15220700152207003</c:v>
                </c:pt>
                <c:pt idx="9">
                  <c:v>0.34246575342465752</c:v>
                </c:pt>
                <c:pt idx="10">
                  <c:v>0.15220700152207003</c:v>
                </c:pt>
                <c:pt idx="11">
                  <c:v>9.1324200913242004E-2</c:v>
                </c:pt>
                <c:pt idx="12">
                  <c:v>0.22831050228310507</c:v>
                </c:pt>
                <c:pt idx="13">
                  <c:v>0.10537407797681771</c:v>
                </c:pt>
                <c:pt idx="14">
                  <c:v>7.6103500761035017E-2</c:v>
                </c:pt>
                <c:pt idx="15">
                  <c:v>2.6343519494204427E-2</c:v>
                </c:pt>
                <c:pt idx="16">
                  <c:v>0</c:v>
                </c:pt>
                <c:pt idx="17">
                  <c:v>0.19569471624266144</c:v>
                </c:pt>
                <c:pt idx="18">
                  <c:v>5.7077625570776266E-2</c:v>
                </c:pt>
                <c:pt idx="19">
                  <c:v>0</c:v>
                </c:pt>
                <c:pt idx="20">
                  <c:v>0.45662100456621013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7-4D1A-A630-E2ACCB410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758927"/>
        <c:axId val="1450879423"/>
      </c:scatterChart>
      <c:valAx>
        <c:axId val="1542758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TP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0879423"/>
        <c:crosses val="autoZero"/>
        <c:crossBetween val="midCat"/>
        <c:majorUnit val="20"/>
        <c:minorUnit val="5"/>
      </c:valAx>
      <c:valAx>
        <c:axId val="1450879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DP:TP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758927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Phosphosorb!$B$39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Phosphosorb!$A$40:$A$56</c:f>
              <c:numCache>
                <c:formatCode>General</c:formatCode>
                <c:ptCount val="17"/>
                <c:pt idx="0">
                  <c:v>0.22</c:v>
                </c:pt>
                <c:pt idx="1">
                  <c:v>0.31</c:v>
                </c:pt>
                <c:pt idx="2">
                  <c:v>0.42</c:v>
                </c:pt>
                <c:pt idx="3">
                  <c:v>0.15</c:v>
                </c:pt>
                <c:pt idx="4">
                  <c:v>0.17</c:v>
                </c:pt>
                <c:pt idx="5">
                  <c:v>0.2</c:v>
                </c:pt>
                <c:pt idx="6">
                  <c:v>0.21</c:v>
                </c:pt>
                <c:pt idx="7">
                  <c:v>0.17</c:v>
                </c:pt>
                <c:pt idx="8">
                  <c:v>7.0000000000000007E-2</c:v>
                </c:pt>
                <c:pt idx="9">
                  <c:v>0.17</c:v>
                </c:pt>
                <c:pt idx="10">
                  <c:v>0.28000000000000003</c:v>
                </c:pt>
                <c:pt idx="11">
                  <c:v>0.56000000000000005</c:v>
                </c:pt>
                <c:pt idx="12">
                  <c:v>0.57999999999999996</c:v>
                </c:pt>
                <c:pt idx="13">
                  <c:v>0.32</c:v>
                </c:pt>
                <c:pt idx="14">
                  <c:v>0.42</c:v>
                </c:pt>
                <c:pt idx="15">
                  <c:v>0.65</c:v>
                </c:pt>
                <c:pt idx="16">
                  <c:v>0.69</c:v>
                </c:pt>
              </c:numCache>
            </c:numRef>
          </c:xVal>
          <c:yVal>
            <c:numRef>
              <c:f>Phosphosorb!$B$40:$B$56</c:f>
              <c:numCache>
                <c:formatCode>General</c:formatCode>
                <c:ptCount val="17"/>
                <c:pt idx="0">
                  <c:v>72.727272727272734</c:v>
                </c:pt>
                <c:pt idx="1">
                  <c:v>77.41935483870968</c:v>
                </c:pt>
                <c:pt idx="2">
                  <c:v>83.333333333333329</c:v>
                </c:pt>
                <c:pt idx="3">
                  <c:v>73.333333333333329</c:v>
                </c:pt>
                <c:pt idx="4">
                  <c:v>58.82352941176471</c:v>
                </c:pt>
                <c:pt idx="5">
                  <c:v>80</c:v>
                </c:pt>
                <c:pt idx="6">
                  <c:v>80.952380952380949</c:v>
                </c:pt>
                <c:pt idx="7">
                  <c:v>17.647058823529409</c:v>
                </c:pt>
                <c:pt idx="8">
                  <c:v>85.714285714285708</c:v>
                </c:pt>
                <c:pt idx="9">
                  <c:v>94.117647058823522</c:v>
                </c:pt>
                <c:pt idx="10">
                  <c:v>89.285714285714278</c:v>
                </c:pt>
                <c:pt idx="11">
                  <c:v>91.071428571428569</c:v>
                </c:pt>
                <c:pt idx="12">
                  <c:v>91.379310344827587</c:v>
                </c:pt>
                <c:pt idx="13">
                  <c:v>84.375</c:v>
                </c:pt>
                <c:pt idx="14">
                  <c:v>69.047619047619051</c:v>
                </c:pt>
                <c:pt idx="15">
                  <c:v>81.538461538461533</c:v>
                </c:pt>
                <c:pt idx="16">
                  <c:v>85.507246376811594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84-482A-A764-F2FEA8840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378688"/>
        <c:axId val="930376608"/>
      </c:scatterChart>
      <c:valAx>
        <c:axId val="9303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Inflow TP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376608"/>
        <c:crosses val="autoZero"/>
        <c:crossBetween val="midCat"/>
      </c:valAx>
      <c:valAx>
        <c:axId val="9303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378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Phosphosorb!$B$61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Phosphosorb!$A$62:$A$78</c:f>
              <c:numCache>
                <c:formatCode>General</c:formatCode>
                <c:ptCount val="17"/>
                <c:pt idx="0">
                  <c:v>539</c:v>
                </c:pt>
                <c:pt idx="1">
                  <c:v>387</c:v>
                </c:pt>
                <c:pt idx="2">
                  <c:v>512</c:v>
                </c:pt>
                <c:pt idx="3">
                  <c:v>150</c:v>
                </c:pt>
                <c:pt idx="4">
                  <c:v>510</c:v>
                </c:pt>
                <c:pt idx="5">
                  <c:v>780</c:v>
                </c:pt>
                <c:pt idx="6">
                  <c:v>580</c:v>
                </c:pt>
                <c:pt idx="7">
                  <c:v>570</c:v>
                </c:pt>
                <c:pt idx="8">
                  <c:v>40</c:v>
                </c:pt>
                <c:pt idx="9">
                  <c:v>230</c:v>
                </c:pt>
                <c:pt idx="10">
                  <c:v>94</c:v>
                </c:pt>
                <c:pt idx="11">
                  <c:v>389</c:v>
                </c:pt>
                <c:pt idx="12">
                  <c:v>308</c:v>
                </c:pt>
                <c:pt idx="13">
                  <c:v>170</c:v>
                </c:pt>
                <c:pt idx="14">
                  <c:v>280</c:v>
                </c:pt>
                <c:pt idx="15">
                  <c:v>529</c:v>
                </c:pt>
                <c:pt idx="16">
                  <c:v>397</c:v>
                </c:pt>
              </c:numCache>
            </c:numRef>
          </c:xVal>
          <c:yVal>
            <c:numRef>
              <c:f>Phosphosorb!$B$62:$B$78</c:f>
              <c:numCache>
                <c:formatCode>General</c:formatCode>
                <c:ptCount val="17"/>
                <c:pt idx="0">
                  <c:v>94.063079777365488</c:v>
                </c:pt>
                <c:pt idx="1">
                  <c:v>87.596899224806208</c:v>
                </c:pt>
                <c:pt idx="2">
                  <c:v>91.6015625</c:v>
                </c:pt>
                <c:pt idx="3">
                  <c:v>88</c:v>
                </c:pt>
                <c:pt idx="4">
                  <c:v>91.568627450980387</c:v>
                </c:pt>
                <c:pt idx="5">
                  <c:v>97.948717948717942</c:v>
                </c:pt>
                <c:pt idx="6">
                  <c:v>94.482758620689651</c:v>
                </c:pt>
                <c:pt idx="7">
                  <c:v>78.94736842105263</c:v>
                </c:pt>
                <c:pt idx="8">
                  <c:v>75</c:v>
                </c:pt>
                <c:pt idx="9">
                  <c:v>92.608695652173907</c:v>
                </c:pt>
                <c:pt idx="10">
                  <c:v>93.61702127659575</c:v>
                </c:pt>
                <c:pt idx="11">
                  <c:v>93.830334190231355</c:v>
                </c:pt>
                <c:pt idx="12">
                  <c:v>93.181818181818173</c:v>
                </c:pt>
                <c:pt idx="13">
                  <c:v>90</c:v>
                </c:pt>
                <c:pt idx="14">
                  <c:v>66.071428571428569</c:v>
                </c:pt>
                <c:pt idx="15">
                  <c:v>86.200378071833654</c:v>
                </c:pt>
                <c:pt idx="16">
                  <c:v>83.123425692695221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F4-4323-87BB-59D18B5C8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115152"/>
        <c:axId val="1186120144"/>
      </c:scatterChart>
      <c:valAx>
        <c:axId val="1186115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Inflow TSS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120144"/>
        <c:crosses val="autoZero"/>
        <c:crossBetween val="midCat"/>
      </c:valAx>
      <c:valAx>
        <c:axId val="118612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115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'Up-flo'!$B$47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'Up-flo'!$A$48:$A$71</c:f>
              <c:numCache>
                <c:formatCode>General</c:formatCode>
                <c:ptCount val="24"/>
                <c:pt idx="0">
                  <c:v>0.46</c:v>
                </c:pt>
                <c:pt idx="1">
                  <c:v>0.154</c:v>
                </c:pt>
                <c:pt idx="2">
                  <c:v>0.105</c:v>
                </c:pt>
                <c:pt idx="3">
                  <c:v>5.1999999999999998E-2</c:v>
                </c:pt>
                <c:pt idx="4">
                  <c:v>0.36</c:v>
                </c:pt>
                <c:pt idx="5">
                  <c:v>0.54</c:v>
                </c:pt>
                <c:pt idx="6">
                  <c:v>0.20399999999999999</c:v>
                </c:pt>
                <c:pt idx="7">
                  <c:v>0.186</c:v>
                </c:pt>
                <c:pt idx="8">
                  <c:v>4.3999999999999997E-2</c:v>
                </c:pt>
                <c:pt idx="9">
                  <c:v>8.2000000000000003E-2</c:v>
                </c:pt>
                <c:pt idx="10">
                  <c:v>7.0000000000000007E-2</c:v>
                </c:pt>
                <c:pt idx="11">
                  <c:v>0.14799999999999999</c:v>
                </c:pt>
                <c:pt idx="12">
                  <c:v>8.2000000000000003E-2</c:v>
                </c:pt>
                <c:pt idx="13">
                  <c:v>0.14199999999999999</c:v>
                </c:pt>
                <c:pt idx="14">
                  <c:v>0.122</c:v>
                </c:pt>
                <c:pt idx="15">
                  <c:v>0.03</c:v>
                </c:pt>
                <c:pt idx="16">
                  <c:v>3.7999999999999999E-2</c:v>
                </c:pt>
                <c:pt idx="17">
                  <c:v>3.2000000000000001E-2</c:v>
                </c:pt>
                <c:pt idx="18">
                  <c:v>8.4000000000000005E-2</c:v>
                </c:pt>
                <c:pt idx="19">
                  <c:v>9.6000000000000002E-2</c:v>
                </c:pt>
                <c:pt idx="20">
                  <c:v>0.112</c:v>
                </c:pt>
                <c:pt idx="21">
                  <c:v>0.13800000000000001</c:v>
                </c:pt>
                <c:pt idx="22">
                  <c:v>0.14000000000000001</c:v>
                </c:pt>
                <c:pt idx="23">
                  <c:v>0.14000000000000001</c:v>
                </c:pt>
              </c:numCache>
            </c:numRef>
          </c:xVal>
          <c:yVal>
            <c:numRef>
              <c:f>'Up-flo'!$B$48:$B$71</c:f>
              <c:numCache>
                <c:formatCode>General</c:formatCode>
                <c:ptCount val="24"/>
                <c:pt idx="0">
                  <c:v>8.6956521739130501</c:v>
                </c:pt>
                <c:pt idx="1">
                  <c:v>85.714285714285722</c:v>
                </c:pt>
                <c:pt idx="2">
                  <c:v>56.19047619047619</c:v>
                </c:pt>
                <c:pt idx="3">
                  <c:v>23.076923076923073</c:v>
                </c:pt>
                <c:pt idx="4">
                  <c:v>72.222222222222229</c:v>
                </c:pt>
                <c:pt idx="5">
                  <c:v>-25.925925925925924</c:v>
                </c:pt>
                <c:pt idx="6">
                  <c:v>66.666666666666657</c:v>
                </c:pt>
                <c:pt idx="7">
                  <c:v>65.591397849462368</c:v>
                </c:pt>
                <c:pt idx="8">
                  <c:v>40.909090909090907</c:v>
                </c:pt>
                <c:pt idx="9">
                  <c:v>53.658536585365859</c:v>
                </c:pt>
                <c:pt idx="10">
                  <c:v>40</c:v>
                </c:pt>
                <c:pt idx="11">
                  <c:v>35.13513513513513</c:v>
                </c:pt>
                <c:pt idx="12">
                  <c:v>-9.7560975609756024</c:v>
                </c:pt>
                <c:pt idx="13">
                  <c:v>50.704225352112665</c:v>
                </c:pt>
                <c:pt idx="14">
                  <c:v>60.655737704918032</c:v>
                </c:pt>
                <c:pt idx="15">
                  <c:v>-60.000000000000007</c:v>
                </c:pt>
                <c:pt idx="16">
                  <c:v>10.526315789473676</c:v>
                </c:pt>
                <c:pt idx="17">
                  <c:v>-50</c:v>
                </c:pt>
                <c:pt idx="18">
                  <c:v>45.238095238095241</c:v>
                </c:pt>
                <c:pt idx="19">
                  <c:v>10.416666666666675</c:v>
                </c:pt>
                <c:pt idx="20">
                  <c:v>50</c:v>
                </c:pt>
                <c:pt idx="21">
                  <c:v>57.971014492753625</c:v>
                </c:pt>
                <c:pt idx="22">
                  <c:v>54.285714285714292</c:v>
                </c:pt>
                <c:pt idx="23">
                  <c:v>28.571428571428577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74-4B25-A6FB-2F2781A35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760336"/>
        <c:axId val="1211742864"/>
      </c:scatterChart>
      <c:valAx>
        <c:axId val="121176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Inflow TP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742864"/>
        <c:crosses val="autoZero"/>
        <c:crossBetween val="midCat"/>
      </c:valAx>
      <c:valAx>
        <c:axId val="121174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TP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76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'Up-flo'!$B$74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'Up-flo'!$A$75:$A$98</c:f>
              <c:numCache>
                <c:formatCode>General</c:formatCode>
                <c:ptCount val="24"/>
                <c:pt idx="0">
                  <c:v>8</c:v>
                </c:pt>
                <c:pt idx="1">
                  <c:v>35</c:v>
                </c:pt>
                <c:pt idx="2">
                  <c:v>27</c:v>
                </c:pt>
                <c:pt idx="3">
                  <c:v>6</c:v>
                </c:pt>
                <c:pt idx="4">
                  <c:v>98</c:v>
                </c:pt>
                <c:pt idx="5">
                  <c:v>55</c:v>
                </c:pt>
                <c:pt idx="6">
                  <c:v>87.3</c:v>
                </c:pt>
                <c:pt idx="7">
                  <c:v>40</c:v>
                </c:pt>
                <c:pt idx="8">
                  <c:v>17</c:v>
                </c:pt>
                <c:pt idx="9">
                  <c:v>21</c:v>
                </c:pt>
                <c:pt idx="10">
                  <c:v>28</c:v>
                </c:pt>
                <c:pt idx="11">
                  <c:v>74</c:v>
                </c:pt>
                <c:pt idx="12">
                  <c:v>44.6</c:v>
                </c:pt>
                <c:pt idx="13">
                  <c:v>20</c:v>
                </c:pt>
                <c:pt idx="14">
                  <c:v>30</c:v>
                </c:pt>
                <c:pt idx="15">
                  <c:v>13.5</c:v>
                </c:pt>
                <c:pt idx="16">
                  <c:v>23</c:v>
                </c:pt>
                <c:pt idx="17">
                  <c:v>24</c:v>
                </c:pt>
                <c:pt idx="18">
                  <c:v>27.5</c:v>
                </c:pt>
                <c:pt idx="19">
                  <c:v>28</c:v>
                </c:pt>
                <c:pt idx="20">
                  <c:v>46</c:v>
                </c:pt>
                <c:pt idx="21">
                  <c:v>60</c:v>
                </c:pt>
                <c:pt idx="22">
                  <c:v>58</c:v>
                </c:pt>
                <c:pt idx="23">
                  <c:v>74.5</c:v>
                </c:pt>
              </c:numCache>
            </c:numRef>
          </c:xVal>
          <c:yVal>
            <c:numRef>
              <c:f>'Up-flo'!$B$75:$B$98</c:f>
              <c:numCache>
                <c:formatCode>General</c:formatCode>
                <c:ptCount val="24"/>
                <c:pt idx="0">
                  <c:v>75</c:v>
                </c:pt>
                <c:pt idx="1">
                  <c:v>91.428571428571431</c:v>
                </c:pt>
                <c:pt idx="2">
                  <c:v>92.592592592592595</c:v>
                </c:pt>
                <c:pt idx="3">
                  <c:v>66.666666666666657</c:v>
                </c:pt>
                <c:pt idx="4">
                  <c:v>94.897959183673478</c:v>
                </c:pt>
                <c:pt idx="5">
                  <c:v>92.72727272727272</c:v>
                </c:pt>
                <c:pt idx="6">
                  <c:v>82.130584192439869</c:v>
                </c:pt>
                <c:pt idx="7">
                  <c:v>77.5</c:v>
                </c:pt>
                <c:pt idx="8">
                  <c:v>88.235294117647058</c:v>
                </c:pt>
                <c:pt idx="9">
                  <c:v>66.666666666666657</c:v>
                </c:pt>
                <c:pt idx="10">
                  <c:v>50</c:v>
                </c:pt>
                <c:pt idx="11">
                  <c:v>62.162162162162161</c:v>
                </c:pt>
                <c:pt idx="12">
                  <c:v>40.358744394618832</c:v>
                </c:pt>
                <c:pt idx="13">
                  <c:v>75</c:v>
                </c:pt>
                <c:pt idx="14">
                  <c:v>86.666666666666671</c:v>
                </c:pt>
                <c:pt idx="15">
                  <c:v>40.74074074074074</c:v>
                </c:pt>
                <c:pt idx="16">
                  <c:v>23.913043478260871</c:v>
                </c:pt>
                <c:pt idx="17">
                  <c:v>18.75</c:v>
                </c:pt>
                <c:pt idx="18">
                  <c:v>41.818181818181813</c:v>
                </c:pt>
                <c:pt idx="19">
                  <c:v>42.142857142857146</c:v>
                </c:pt>
                <c:pt idx="20">
                  <c:v>88.043478260869563</c:v>
                </c:pt>
                <c:pt idx="21">
                  <c:v>80</c:v>
                </c:pt>
                <c:pt idx="22">
                  <c:v>80.172413793103445</c:v>
                </c:pt>
                <c:pt idx="23">
                  <c:v>65.100671140939596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AA-4F2D-92D2-AF8EBB859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637424"/>
        <c:axId val="1102638256"/>
      </c:scatterChart>
      <c:valAx>
        <c:axId val="110263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Inflow TSS (mg/L)</a:t>
                </a:r>
              </a:p>
            </c:rich>
          </c:tx>
          <c:layout>
            <c:manualLayout>
              <c:xMode val="edge"/>
              <c:yMode val="edge"/>
              <c:x val="0.49380648390818155"/>
              <c:y val="0.926301054473454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38256"/>
        <c:crosses val="autoZero"/>
        <c:crossBetween val="midCat"/>
      </c:valAx>
      <c:valAx>
        <c:axId val="110263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TSS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3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'Modular wetland'!$B$56</c:f>
              <c:strCache>
                <c:ptCount val="1"/>
                <c:pt idx="0">
                  <c:v>Removal (%)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'Modular wetland'!$A$57:$A$79</c:f>
              <c:numCache>
                <c:formatCode>General</c:formatCode>
                <c:ptCount val="23"/>
                <c:pt idx="0">
                  <c:v>9.1999999999999998E-2</c:v>
                </c:pt>
                <c:pt idx="1">
                  <c:v>0.14000000000000001</c:v>
                </c:pt>
                <c:pt idx="2">
                  <c:v>8.6999999999999994E-2</c:v>
                </c:pt>
                <c:pt idx="3">
                  <c:v>0.15</c:v>
                </c:pt>
                <c:pt idx="4">
                  <c:v>0.09</c:v>
                </c:pt>
                <c:pt idx="5">
                  <c:v>0.18</c:v>
                </c:pt>
                <c:pt idx="6">
                  <c:v>0.18</c:v>
                </c:pt>
                <c:pt idx="7">
                  <c:v>9.8000000000000004E-2</c:v>
                </c:pt>
                <c:pt idx="8">
                  <c:v>6.6000000000000003E-2</c:v>
                </c:pt>
                <c:pt idx="9">
                  <c:v>0.13</c:v>
                </c:pt>
                <c:pt idx="10">
                  <c:v>0.1</c:v>
                </c:pt>
                <c:pt idx="11">
                  <c:v>9.2999999999999999E-2</c:v>
                </c:pt>
                <c:pt idx="12">
                  <c:v>2.7E-2</c:v>
                </c:pt>
                <c:pt idx="13">
                  <c:v>7.4999999999999997E-2</c:v>
                </c:pt>
                <c:pt idx="14">
                  <c:v>0.25700000000000001</c:v>
                </c:pt>
                <c:pt idx="15">
                  <c:v>7.2999999999999995E-2</c:v>
                </c:pt>
                <c:pt idx="16">
                  <c:v>0.10299999999999999</c:v>
                </c:pt>
                <c:pt idx="17">
                  <c:v>9.8000000000000004E-2</c:v>
                </c:pt>
                <c:pt idx="18">
                  <c:v>0.56000000000000005</c:v>
                </c:pt>
                <c:pt idx="19">
                  <c:v>0.39800000000000002</c:v>
                </c:pt>
                <c:pt idx="20">
                  <c:v>0.16500000000000001</c:v>
                </c:pt>
                <c:pt idx="21">
                  <c:v>0.114</c:v>
                </c:pt>
                <c:pt idx="22">
                  <c:v>0.21199999999999999</c:v>
                </c:pt>
              </c:numCache>
            </c:numRef>
          </c:xVal>
          <c:yVal>
            <c:numRef>
              <c:f>'Modular wetland'!$B$57:$B$79</c:f>
              <c:numCache>
                <c:formatCode>0.00</c:formatCode>
                <c:ptCount val="23"/>
                <c:pt idx="0">
                  <c:v>71.739130434782624</c:v>
                </c:pt>
                <c:pt idx="1">
                  <c:v>85.714285714285708</c:v>
                </c:pt>
                <c:pt idx="2">
                  <c:v>-14.942528735632198</c:v>
                </c:pt>
                <c:pt idx="3">
                  <c:v>58.666666666666664</c:v>
                </c:pt>
                <c:pt idx="4">
                  <c:v>57.777777777777771</c:v>
                </c:pt>
                <c:pt idx="5">
                  <c:v>65.555555555555557</c:v>
                </c:pt>
                <c:pt idx="6">
                  <c:v>56.111111111111114</c:v>
                </c:pt>
                <c:pt idx="7">
                  <c:v>89.795918367346957</c:v>
                </c:pt>
                <c:pt idx="8">
                  <c:v>40.909090909090914</c:v>
                </c:pt>
                <c:pt idx="9">
                  <c:v>68.461538461538453</c:v>
                </c:pt>
                <c:pt idx="10">
                  <c:v>61</c:v>
                </c:pt>
                <c:pt idx="11">
                  <c:v>61.29032258064516</c:v>
                </c:pt>
                <c:pt idx="12">
                  <c:v>62.962962962962962</c:v>
                </c:pt>
                <c:pt idx="13">
                  <c:v>69.333333333333343</c:v>
                </c:pt>
                <c:pt idx="14">
                  <c:v>78.988326848249031</c:v>
                </c:pt>
                <c:pt idx="15">
                  <c:v>65.753424657534239</c:v>
                </c:pt>
                <c:pt idx="16">
                  <c:v>19.417475728155331</c:v>
                </c:pt>
                <c:pt idx="17">
                  <c:v>60.204081632653065</c:v>
                </c:pt>
                <c:pt idx="18">
                  <c:v>53.571428571428569</c:v>
                </c:pt>
                <c:pt idx="19">
                  <c:v>67.336683417085425</c:v>
                </c:pt>
                <c:pt idx="20">
                  <c:v>75.151515151515142</c:v>
                </c:pt>
                <c:pt idx="21">
                  <c:v>55.263157894736835</c:v>
                </c:pt>
                <c:pt idx="22">
                  <c:v>52.830188679245282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D2-4720-A13A-9F7ECB9E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353904"/>
        <c:axId val="1335355152"/>
      </c:scatterChart>
      <c:valAx>
        <c:axId val="133535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Inflow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355152"/>
        <c:crosses val="autoZero"/>
        <c:crossBetween val="midCat"/>
      </c:valAx>
      <c:valAx>
        <c:axId val="133535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353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44</xdr:row>
      <xdr:rowOff>0</xdr:rowOff>
    </xdr:from>
    <xdr:to>
      <xdr:col>15</xdr:col>
      <xdr:colOff>219075</xdr:colOff>
      <xdr:row>66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657224</xdr:colOff>
      <xdr:row>69</xdr:row>
      <xdr:rowOff>31750</xdr:rowOff>
    </xdr:from>
    <xdr:to>
      <xdr:col>15</xdr:col>
      <xdr:colOff>266699</xdr:colOff>
      <xdr:row>91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174624</xdr:colOff>
      <xdr:row>93</xdr:row>
      <xdr:rowOff>127000</xdr:rowOff>
    </xdr:from>
    <xdr:to>
      <xdr:col>15</xdr:col>
      <xdr:colOff>63499</xdr:colOff>
      <xdr:row>115</xdr:row>
      <xdr:rowOff>158750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117474</xdr:colOff>
      <xdr:row>117</xdr:row>
      <xdr:rowOff>82550</xdr:rowOff>
    </xdr:from>
    <xdr:to>
      <xdr:col>16</xdr:col>
      <xdr:colOff>0</xdr:colOff>
      <xdr:row>138</xdr:row>
      <xdr:rowOff>6350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36</xdr:row>
      <xdr:rowOff>142874</xdr:rowOff>
    </xdr:from>
    <xdr:to>
      <xdr:col>14</xdr:col>
      <xdr:colOff>361950</xdr:colOff>
      <xdr:row>52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561974</xdr:colOff>
      <xdr:row>55</xdr:row>
      <xdr:rowOff>9525</xdr:rowOff>
    </xdr:from>
    <xdr:to>
      <xdr:col>14</xdr:col>
      <xdr:colOff>323849</xdr:colOff>
      <xdr:row>70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514349</xdr:colOff>
      <xdr:row>72</xdr:row>
      <xdr:rowOff>190499</xdr:rowOff>
    </xdr:from>
    <xdr:to>
      <xdr:col>14</xdr:col>
      <xdr:colOff>276224</xdr:colOff>
      <xdr:row>87</xdr:row>
      <xdr:rowOff>9524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37</xdr:row>
      <xdr:rowOff>127000</xdr:rowOff>
    </xdr:from>
    <xdr:to>
      <xdr:col>16</xdr:col>
      <xdr:colOff>0</xdr:colOff>
      <xdr:row>57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276224</xdr:colOff>
      <xdr:row>59</xdr:row>
      <xdr:rowOff>177800</xdr:rowOff>
    </xdr:from>
    <xdr:to>
      <xdr:col>16</xdr:col>
      <xdr:colOff>0</xdr:colOff>
      <xdr:row>78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574674</xdr:colOff>
      <xdr:row>45</xdr:row>
      <xdr:rowOff>177800</xdr:rowOff>
    </xdr:from>
    <xdr:to>
      <xdr:col>16</xdr:col>
      <xdr:colOff>317499</xdr:colOff>
      <xdr:row>68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142874</xdr:colOff>
      <xdr:row>73</xdr:row>
      <xdr:rowOff>19050</xdr:rowOff>
    </xdr:from>
    <xdr:to>
      <xdr:col>17</xdr:col>
      <xdr:colOff>298449</xdr:colOff>
      <xdr:row>95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55</xdr:row>
      <xdr:rowOff>12700</xdr:rowOff>
    </xdr:from>
    <xdr:to>
      <xdr:col>16</xdr:col>
      <xdr:colOff>0</xdr:colOff>
      <xdr:row>77</xdr:row>
      <xdr:rowOff>146050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79</xdr:row>
      <xdr:rowOff>180974</xdr:rowOff>
    </xdr:from>
    <xdr:to>
      <xdr:col>16</xdr:col>
      <xdr:colOff>0</xdr:colOff>
      <xdr:row>108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34</xdr:row>
      <xdr:rowOff>38100</xdr:rowOff>
    </xdr:from>
    <xdr:to>
      <xdr:col>10</xdr:col>
      <xdr:colOff>561975</xdr:colOff>
      <xdr:row>49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50</xdr:row>
      <xdr:rowOff>95250</xdr:rowOff>
    </xdr:from>
    <xdr:to>
      <xdr:col>10</xdr:col>
      <xdr:colOff>523875</xdr:colOff>
      <xdr:row>65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43</xdr:row>
      <xdr:rowOff>9525</xdr:rowOff>
    </xdr:from>
    <xdr:to>
      <xdr:col>16</xdr:col>
      <xdr:colOff>76199</xdr:colOff>
      <xdr:row>64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66</xdr:row>
      <xdr:rowOff>171450</xdr:rowOff>
    </xdr:from>
    <xdr:to>
      <xdr:col>15</xdr:col>
      <xdr:colOff>542925</xdr:colOff>
      <xdr:row>88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219074</xdr:colOff>
      <xdr:row>91</xdr:row>
      <xdr:rowOff>47625</xdr:rowOff>
    </xdr:from>
    <xdr:to>
      <xdr:col>15</xdr:col>
      <xdr:colOff>438149</xdr:colOff>
      <xdr:row>112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33</xdr:row>
      <xdr:rowOff>152400</xdr:rowOff>
    </xdr:from>
    <xdr:to>
      <xdr:col>10</xdr:col>
      <xdr:colOff>504825</xdr:colOff>
      <xdr:row>48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49</xdr:row>
      <xdr:rowOff>171450</xdr:rowOff>
    </xdr:from>
    <xdr:to>
      <xdr:col>10</xdr:col>
      <xdr:colOff>495300</xdr:colOff>
      <xdr:row>64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46</xdr:row>
      <xdr:rowOff>19050</xdr:rowOff>
    </xdr:from>
    <xdr:to>
      <xdr:col>16</xdr:col>
      <xdr:colOff>28575</xdr:colOff>
      <xdr:row>66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</xdr:colOff>
      <xdr:row>69</xdr:row>
      <xdr:rowOff>85724</xdr:rowOff>
    </xdr:from>
    <xdr:to>
      <xdr:col>16</xdr:col>
      <xdr:colOff>504824</xdr:colOff>
      <xdr:row>91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581025</xdr:colOff>
      <xdr:row>94</xdr:row>
      <xdr:rowOff>28574</xdr:rowOff>
    </xdr:from>
    <xdr:to>
      <xdr:col>16</xdr:col>
      <xdr:colOff>409575</xdr:colOff>
      <xdr:row>113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566737</xdr:colOff>
      <xdr:row>46</xdr:row>
      <xdr:rowOff>19049</xdr:rowOff>
    </xdr:from>
    <xdr:to>
      <xdr:col>17</xdr:col>
      <xdr:colOff>333375</xdr:colOff>
      <xdr:row>67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576261</xdr:colOff>
      <xdr:row>70</xdr:row>
      <xdr:rowOff>28575</xdr:rowOff>
    </xdr:from>
    <xdr:to>
      <xdr:col>17</xdr:col>
      <xdr:colOff>352424</xdr:colOff>
      <xdr:row>94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38099</xdr:colOff>
      <xdr:row>97</xdr:row>
      <xdr:rowOff>38100</xdr:rowOff>
    </xdr:from>
    <xdr:to>
      <xdr:col>17</xdr:col>
      <xdr:colOff>257174</xdr:colOff>
      <xdr:row>118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/AppData/Roaming/Microsoft/Excel/Book2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E2" t="str">
            <v>Literature</v>
          </cell>
          <cell r="F2" t="str">
            <v>MTDs</v>
          </cell>
        </row>
        <row r="3">
          <cell r="E3">
            <v>34</v>
          </cell>
          <cell r="F3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9"/>
  <sheetViews>
    <sheetView zoomScale="70" zoomScaleNormal="70" workbookViewId="0">
      <selection activeCell="H18" sqref="H18"/>
    </sheetView>
  </sheetViews>
  <sheetFormatPr defaultColWidth="14.81640625" defaultRowHeight="14.5" x14ac:dyDescent="0.35"/>
  <cols>
    <col min="1" max="1" width="14.453125" style="26" bestFit="1" customWidth="1"/>
    <col min="2" max="2" width="14.08984375" style="26" bestFit="1" customWidth="1"/>
    <col min="3" max="3" width="11.81640625" style="26" bestFit="1" customWidth="1"/>
    <col min="4" max="4" width="15.36328125" style="26" bestFit="1" customWidth="1"/>
    <col min="5" max="5" width="15.90625" style="26" bestFit="1" customWidth="1"/>
    <col min="6" max="6" width="10.6328125" style="26" bestFit="1" customWidth="1"/>
    <col min="7" max="7" width="9.7265625" style="26" bestFit="1" customWidth="1"/>
    <col min="8" max="8" width="12" style="26" bestFit="1" customWidth="1"/>
    <col min="9" max="9" width="13.6328125" style="26" bestFit="1" customWidth="1"/>
    <col min="10" max="10" width="11.36328125" style="26" bestFit="1" customWidth="1"/>
    <col min="11" max="11" width="12" style="26" bestFit="1" customWidth="1"/>
    <col min="12" max="12" width="13.6328125" style="26" bestFit="1" customWidth="1"/>
    <col min="13" max="13" width="11.1796875" style="26" bestFit="1" customWidth="1"/>
    <col min="14" max="14" width="12" style="26" bestFit="1" customWidth="1"/>
    <col min="15" max="15" width="13.6328125" style="26" bestFit="1" customWidth="1"/>
    <col min="16" max="16" width="11.1796875" style="26" bestFit="1" customWidth="1"/>
    <col min="17" max="16384" width="14.81640625" style="26"/>
  </cols>
  <sheetData>
    <row r="1" spans="1:16" s="24" customFormat="1" x14ac:dyDescent="0.35">
      <c r="A1" s="23" t="s">
        <v>18</v>
      </c>
      <c r="B1" s="23" t="s">
        <v>19</v>
      </c>
      <c r="D1" s="47" t="s">
        <v>29</v>
      </c>
      <c r="E1" s="48"/>
      <c r="F1" s="25" t="s">
        <v>26</v>
      </c>
    </row>
    <row r="2" spans="1:16" s="24" customFormat="1" x14ac:dyDescent="0.35">
      <c r="A2" s="23" t="s">
        <v>21</v>
      </c>
      <c r="B2" s="23" t="s">
        <v>20</v>
      </c>
      <c r="D2" s="47" t="s">
        <v>27</v>
      </c>
      <c r="E2" s="48"/>
      <c r="F2" s="25">
        <f>0.75*4*6</f>
        <v>18</v>
      </c>
    </row>
    <row r="3" spans="1:16" x14ac:dyDescent="0.35">
      <c r="A3" s="23" t="s">
        <v>22</v>
      </c>
      <c r="B3" s="23" t="s">
        <v>23</v>
      </c>
      <c r="D3" s="47" t="s">
        <v>30</v>
      </c>
      <c r="E3" s="48"/>
      <c r="F3" s="25" t="s">
        <v>28</v>
      </c>
    </row>
    <row r="4" spans="1:16" x14ac:dyDescent="0.35">
      <c r="A4" s="23" t="s">
        <v>24</v>
      </c>
      <c r="B4" s="23" t="s">
        <v>25</v>
      </c>
      <c r="D4" s="47"/>
      <c r="E4" s="48"/>
      <c r="F4" s="25"/>
    </row>
    <row r="5" spans="1:16" x14ac:dyDescent="0.35">
      <c r="A5" s="23"/>
      <c r="B5" s="23"/>
      <c r="D5" s="23"/>
      <c r="E5" s="23"/>
      <c r="F5" s="25"/>
    </row>
    <row r="6" spans="1:16" x14ac:dyDescent="0.35">
      <c r="A6" s="23"/>
      <c r="B6" s="23"/>
      <c r="D6" s="23"/>
      <c r="E6" s="23"/>
      <c r="F6" s="25"/>
    </row>
    <row r="7" spans="1:16" x14ac:dyDescent="0.35">
      <c r="A7" s="24"/>
      <c r="B7" s="41" t="s">
        <v>12</v>
      </c>
      <c r="C7" s="42"/>
      <c r="D7" s="42"/>
      <c r="E7" s="42"/>
      <c r="F7" s="42"/>
      <c r="G7" s="43"/>
      <c r="H7" s="41" t="s">
        <v>4</v>
      </c>
      <c r="I7" s="42"/>
      <c r="J7" s="43"/>
      <c r="K7" s="41" t="s">
        <v>5</v>
      </c>
      <c r="L7" s="42"/>
      <c r="M7" s="43"/>
      <c r="N7" s="41" t="s">
        <v>6</v>
      </c>
      <c r="O7" s="42"/>
      <c r="P7" s="43"/>
    </row>
    <row r="8" spans="1:16" ht="29" x14ac:dyDescent="0.35">
      <c r="A8" s="24" t="s">
        <v>0</v>
      </c>
      <c r="B8" s="24" t="s">
        <v>7</v>
      </c>
      <c r="C8" s="24" t="s">
        <v>8</v>
      </c>
      <c r="D8" s="24" t="s">
        <v>16</v>
      </c>
      <c r="E8" s="24" t="s">
        <v>10</v>
      </c>
      <c r="F8" s="24" t="s">
        <v>9</v>
      </c>
      <c r="G8" s="24" t="s">
        <v>11</v>
      </c>
      <c r="H8" s="24" t="s">
        <v>1</v>
      </c>
      <c r="I8" s="24" t="s">
        <v>2</v>
      </c>
      <c r="J8" s="24" t="s">
        <v>3</v>
      </c>
      <c r="K8" s="24" t="s">
        <v>1</v>
      </c>
      <c r="L8" s="24" t="s">
        <v>2</v>
      </c>
      <c r="M8" s="24" t="s">
        <v>3</v>
      </c>
      <c r="N8" s="24" t="s">
        <v>1</v>
      </c>
      <c r="O8" s="24" t="s">
        <v>2</v>
      </c>
      <c r="P8" s="24" t="s">
        <v>3</v>
      </c>
    </row>
    <row r="9" spans="1:16" x14ac:dyDescent="0.35">
      <c r="A9" s="27">
        <v>41300</v>
      </c>
      <c r="B9" s="26">
        <v>0.45</v>
      </c>
      <c r="C9" s="26">
        <v>14.4</v>
      </c>
      <c r="D9" s="28">
        <f t="shared" ref="D9:D30" si="0">B9/C9</f>
        <v>3.125E-2</v>
      </c>
      <c r="E9" s="26">
        <v>2591.4</v>
      </c>
      <c r="F9" s="26">
        <v>0.1</v>
      </c>
      <c r="G9" s="29">
        <f t="shared" ref="G9:G30" si="1">(F9/E9)*100</f>
        <v>3.8589179594041832E-3</v>
      </c>
      <c r="H9" s="26">
        <v>0.03</v>
      </c>
      <c r="I9" s="26">
        <v>0.02</v>
      </c>
      <c r="J9" s="26">
        <v>29</v>
      </c>
      <c r="K9" s="26">
        <v>0.01</v>
      </c>
      <c r="L9" s="26">
        <v>0.01</v>
      </c>
      <c r="M9" s="26">
        <v>11</v>
      </c>
      <c r="N9" s="26">
        <v>9.5</v>
      </c>
      <c r="O9" s="26">
        <v>2.7</v>
      </c>
      <c r="P9" s="26">
        <v>72</v>
      </c>
    </row>
    <row r="10" spans="1:16" x14ac:dyDescent="0.35">
      <c r="A10" s="27">
        <v>41298</v>
      </c>
      <c r="B10" s="26">
        <v>0.2</v>
      </c>
      <c r="C10" s="26">
        <v>9.4</v>
      </c>
      <c r="D10" s="28">
        <f t="shared" si="0"/>
        <v>2.1276595744680851E-2</v>
      </c>
      <c r="E10" s="26">
        <v>577.79999999999995</v>
      </c>
      <c r="F10" s="26">
        <v>0.2</v>
      </c>
      <c r="G10" s="29">
        <f t="shared" si="1"/>
        <v>3.4614053305642094E-2</v>
      </c>
      <c r="H10" s="26">
        <v>0.04</v>
      </c>
      <c r="I10" s="26">
        <v>0.03</v>
      </c>
      <c r="J10" s="26">
        <v>28</v>
      </c>
      <c r="K10" s="26">
        <v>0.01</v>
      </c>
      <c r="L10" s="26">
        <v>0.01</v>
      </c>
      <c r="M10" s="26">
        <v>-13</v>
      </c>
      <c r="N10" s="26">
        <v>12</v>
      </c>
      <c r="O10" s="26">
        <v>3</v>
      </c>
      <c r="P10" s="26">
        <v>75</v>
      </c>
    </row>
    <row r="11" spans="1:16" x14ac:dyDescent="0.35">
      <c r="A11" s="27">
        <v>41339</v>
      </c>
      <c r="B11" s="26">
        <v>0.44</v>
      </c>
      <c r="C11" s="26">
        <v>23.4</v>
      </c>
      <c r="D11" s="28">
        <f t="shared" si="0"/>
        <v>1.8803418803418806E-2</v>
      </c>
      <c r="E11" s="26">
        <v>1891.7</v>
      </c>
      <c r="F11" s="26">
        <v>2.2999999999999998</v>
      </c>
      <c r="G11" s="29">
        <f t="shared" si="1"/>
        <v>0.12158376063857905</v>
      </c>
      <c r="H11" s="26">
        <v>0.04</v>
      </c>
      <c r="I11" s="26">
        <v>0.02</v>
      </c>
      <c r="J11" s="26">
        <v>44</v>
      </c>
      <c r="K11" s="26">
        <v>0.01</v>
      </c>
      <c r="L11" s="26">
        <v>0.01</v>
      </c>
      <c r="M11" s="26">
        <v>22</v>
      </c>
      <c r="N11" s="26">
        <v>7.5</v>
      </c>
      <c r="O11" s="26">
        <v>1.8</v>
      </c>
      <c r="P11" s="26">
        <v>77</v>
      </c>
    </row>
    <row r="12" spans="1:16" x14ac:dyDescent="0.35">
      <c r="A12" s="27">
        <v>41374</v>
      </c>
      <c r="B12" s="26">
        <v>0.4</v>
      </c>
      <c r="C12" s="26">
        <v>5.9</v>
      </c>
      <c r="D12" s="28">
        <f t="shared" si="0"/>
        <v>6.7796610169491525E-2</v>
      </c>
      <c r="E12" s="26">
        <v>2209.6</v>
      </c>
      <c r="F12" s="26">
        <v>1.8</v>
      </c>
      <c r="G12" s="29">
        <f t="shared" si="1"/>
        <v>8.1462708182476473E-2</v>
      </c>
      <c r="H12" s="26">
        <v>0.04</v>
      </c>
      <c r="I12" s="26">
        <v>0.13</v>
      </c>
      <c r="K12" s="26">
        <v>0.01</v>
      </c>
      <c r="L12" s="26">
        <v>0.01</v>
      </c>
      <c r="M12" s="26">
        <v>-8</v>
      </c>
      <c r="N12" s="26">
        <v>38</v>
      </c>
      <c r="O12" s="26">
        <v>4.8</v>
      </c>
      <c r="P12" s="26">
        <v>87</v>
      </c>
    </row>
    <row r="13" spans="1:16" x14ac:dyDescent="0.35">
      <c r="A13" s="27">
        <v>41297</v>
      </c>
      <c r="B13" s="26">
        <v>0.62</v>
      </c>
      <c r="C13" s="26">
        <v>11.7</v>
      </c>
      <c r="D13" s="28">
        <f t="shared" si="0"/>
        <v>5.2991452991452997E-2</v>
      </c>
      <c r="E13" s="26">
        <v>2105.3000000000002</v>
      </c>
      <c r="F13" s="26">
        <v>0</v>
      </c>
      <c r="G13" s="29">
        <f t="shared" si="1"/>
        <v>0</v>
      </c>
      <c r="H13" s="26">
        <v>0.05</v>
      </c>
      <c r="I13" s="26">
        <v>0.04</v>
      </c>
      <c r="J13" s="26">
        <v>26</v>
      </c>
      <c r="K13" s="26">
        <v>0.01</v>
      </c>
      <c r="L13" s="26">
        <v>0.01</v>
      </c>
      <c r="M13" s="26">
        <v>0</v>
      </c>
      <c r="N13" s="26">
        <v>14</v>
      </c>
      <c r="O13" s="26">
        <v>4.7</v>
      </c>
      <c r="P13" s="26">
        <v>66</v>
      </c>
    </row>
    <row r="14" spans="1:16" x14ac:dyDescent="0.35">
      <c r="A14" s="27">
        <v>41349</v>
      </c>
      <c r="B14" s="26">
        <v>0.28000000000000003</v>
      </c>
      <c r="C14" s="26">
        <v>8.8000000000000007</v>
      </c>
      <c r="D14" s="28">
        <f t="shared" si="0"/>
        <v>3.1818181818181822E-2</v>
      </c>
      <c r="E14" s="26">
        <v>2772.1</v>
      </c>
      <c r="F14" s="26">
        <v>1.2</v>
      </c>
      <c r="G14" s="29">
        <f t="shared" si="1"/>
        <v>4.3288481656505895E-2</v>
      </c>
      <c r="H14" s="26">
        <v>0.06</v>
      </c>
      <c r="I14" s="26">
        <v>0.03</v>
      </c>
      <c r="J14" s="26">
        <v>59</v>
      </c>
      <c r="K14" s="26">
        <v>0.01</v>
      </c>
      <c r="L14" s="26">
        <v>0.01</v>
      </c>
      <c r="M14" s="26">
        <v>14</v>
      </c>
      <c r="N14" s="26">
        <v>30</v>
      </c>
      <c r="O14" s="26">
        <v>1.8</v>
      </c>
      <c r="P14" s="26">
        <v>94</v>
      </c>
    </row>
    <row r="15" spans="1:16" x14ac:dyDescent="0.35">
      <c r="A15" s="27">
        <v>41444</v>
      </c>
      <c r="B15" s="26">
        <v>1.51</v>
      </c>
      <c r="C15" s="26">
        <v>18.8</v>
      </c>
      <c r="D15" s="28">
        <f t="shared" si="0"/>
        <v>8.0319148936170204E-2</v>
      </c>
      <c r="E15" s="26">
        <v>4882.7</v>
      </c>
      <c r="F15" s="26">
        <v>0</v>
      </c>
      <c r="G15" s="29">
        <f t="shared" si="1"/>
        <v>0</v>
      </c>
      <c r="H15" s="26">
        <v>0.06</v>
      </c>
      <c r="I15" s="26">
        <v>0.05</v>
      </c>
      <c r="J15" s="26">
        <v>23</v>
      </c>
      <c r="K15" s="26">
        <v>0.02</v>
      </c>
      <c r="L15" s="26">
        <v>0.03</v>
      </c>
      <c r="M15" s="26">
        <v>-40</v>
      </c>
      <c r="N15" s="26">
        <v>25</v>
      </c>
      <c r="O15" s="26">
        <v>3</v>
      </c>
      <c r="P15" s="26">
        <v>88</v>
      </c>
    </row>
    <row r="16" spans="1:16" x14ac:dyDescent="0.35">
      <c r="A16" s="27">
        <v>41415</v>
      </c>
      <c r="B16" s="26">
        <v>0.85</v>
      </c>
      <c r="C16" s="26">
        <v>13.9</v>
      </c>
      <c r="D16" s="28">
        <f t="shared" si="0"/>
        <v>6.1151079136690642E-2</v>
      </c>
      <c r="E16" s="26">
        <v>5500.7</v>
      </c>
      <c r="F16" s="26">
        <v>0</v>
      </c>
      <c r="G16" s="29">
        <f t="shared" si="1"/>
        <v>0</v>
      </c>
      <c r="H16" s="26">
        <v>7.0000000000000007E-2</v>
      </c>
      <c r="I16" s="26">
        <v>0.03</v>
      </c>
      <c r="J16" s="26">
        <v>54</v>
      </c>
      <c r="K16" s="26">
        <v>0.01</v>
      </c>
      <c r="L16" s="26">
        <v>0.01</v>
      </c>
      <c r="M16" s="26">
        <v>0</v>
      </c>
      <c r="N16" s="26">
        <v>30</v>
      </c>
      <c r="O16" s="26">
        <v>5.3</v>
      </c>
      <c r="P16" s="26">
        <v>82</v>
      </c>
    </row>
    <row r="17" spans="1:19" x14ac:dyDescent="0.35">
      <c r="A17" s="27">
        <v>41292</v>
      </c>
      <c r="B17" s="26">
        <v>1.42</v>
      </c>
      <c r="C17" s="26">
        <v>18.600000000000001</v>
      </c>
      <c r="D17" s="28">
        <f t="shared" si="0"/>
        <v>7.6344086021505372E-2</v>
      </c>
      <c r="E17" s="26">
        <v>14076</v>
      </c>
      <c r="F17" s="26">
        <v>368.2</v>
      </c>
      <c r="G17" s="29">
        <f t="shared" si="1"/>
        <v>2.6157999431656718</v>
      </c>
      <c r="H17" s="26">
        <v>0.08</v>
      </c>
      <c r="I17" s="26">
        <v>0.03</v>
      </c>
      <c r="J17" s="26">
        <v>60</v>
      </c>
      <c r="K17" s="26">
        <v>0.02</v>
      </c>
      <c r="L17" s="26">
        <v>0.01</v>
      </c>
      <c r="M17" s="26">
        <v>39</v>
      </c>
      <c r="N17" s="26">
        <v>30</v>
      </c>
      <c r="O17" s="26">
        <v>7</v>
      </c>
      <c r="P17" s="26">
        <v>77</v>
      </c>
    </row>
    <row r="18" spans="1:19" x14ac:dyDescent="0.35">
      <c r="A18" s="27">
        <v>41437</v>
      </c>
      <c r="B18" s="26">
        <v>0.24</v>
      </c>
      <c r="C18" s="26">
        <v>3.9</v>
      </c>
      <c r="D18" s="28">
        <f t="shared" si="0"/>
        <v>6.1538461538461535E-2</v>
      </c>
      <c r="E18" s="26">
        <v>591.4</v>
      </c>
      <c r="F18" s="26">
        <v>0</v>
      </c>
      <c r="G18" s="29">
        <f t="shared" si="1"/>
        <v>0</v>
      </c>
      <c r="H18" s="26">
        <v>0.08</v>
      </c>
      <c r="I18" s="26">
        <v>0.06</v>
      </c>
      <c r="J18" s="26">
        <v>33</v>
      </c>
      <c r="K18" s="26">
        <v>0</v>
      </c>
      <c r="L18" s="26">
        <v>0.02</v>
      </c>
      <c r="M18" s="26">
        <v>-2100</v>
      </c>
      <c r="N18" s="26">
        <v>30</v>
      </c>
      <c r="O18" s="26">
        <v>2.8</v>
      </c>
      <c r="P18" s="26">
        <v>91</v>
      </c>
    </row>
    <row r="19" spans="1:19" x14ac:dyDescent="0.35">
      <c r="A19" s="27">
        <v>41333</v>
      </c>
      <c r="B19" s="26">
        <v>0.55000000000000004</v>
      </c>
      <c r="C19" s="26">
        <v>27.8</v>
      </c>
      <c r="D19" s="28">
        <f t="shared" si="0"/>
        <v>1.9784172661870505E-2</v>
      </c>
      <c r="E19" s="26">
        <v>3453</v>
      </c>
      <c r="F19" s="26">
        <v>0.7</v>
      </c>
      <c r="G19" s="29">
        <f t="shared" si="1"/>
        <v>2.0272227048942947E-2</v>
      </c>
      <c r="H19" s="26">
        <v>0.09</v>
      </c>
      <c r="I19" s="26">
        <v>0.3</v>
      </c>
      <c r="J19" s="26">
        <v>67</v>
      </c>
      <c r="K19" s="26">
        <v>0.01</v>
      </c>
      <c r="L19" s="26">
        <v>0.01</v>
      </c>
      <c r="M19" s="26">
        <v>0</v>
      </c>
      <c r="N19" s="26">
        <v>56</v>
      </c>
      <c r="O19" s="26">
        <v>3</v>
      </c>
      <c r="P19" s="26">
        <v>95</v>
      </c>
    </row>
    <row r="20" spans="1:19" x14ac:dyDescent="0.35">
      <c r="A20" s="27">
        <v>41341</v>
      </c>
      <c r="B20" s="26">
        <v>0.56000000000000005</v>
      </c>
      <c r="C20" s="26">
        <v>22.8</v>
      </c>
      <c r="D20" s="28">
        <f t="shared" si="0"/>
        <v>2.456140350877193E-2</v>
      </c>
      <c r="E20" s="26">
        <v>3733</v>
      </c>
      <c r="F20" s="26">
        <v>4.8</v>
      </c>
      <c r="G20" s="29">
        <f t="shared" si="1"/>
        <v>0.12858290918832038</v>
      </c>
      <c r="H20" s="26">
        <v>0.09</v>
      </c>
      <c r="I20" s="26">
        <v>0.03</v>
      </c>
      <c r="J20" s="26">
        <v>72</v>
      </c>
      <c r="K20" s="26">
        <v>0.01</v>
      </c>
      <c r="L20" s="26">
        <v>0.01</v>
      </c>
      <c r="M20" s="26">
        <v>19</v>
      </c>
      <c r="N20" s="26">
        <v>60</v>
      </c>
      <c r="O20" s="26">
        <v>3.7</v>
      </c>
      <c r="P20" s="26">
        <v>94</v>
      </c>
    </row>
    <row r="21" spans="1:19" x14ac:dyDescent="0.35">
      <c r="A21" s="27">
        <v>41327</v>
      </c>
      <c r="B21" s="26">
        <v>0.44</v>
      </c>
      <c r="C21" s="26">
        <v>13.7</v>
      </c>
      <c r="D21" s="28">
        <f t="shared" si="0"/>
        <v>3.2116788321167884E-2</v>
      </c>
      <c r="E21" s="26">
        <v>2223.4</v>
      </c>
      <c r="F21" s="26">
        <v>0.1</v>
      </c>
      <c r="G21" s="29">
        <f t="shared" si="1"/>
        <v>4.4976162633804089E-3</v>
      </c>
      <c r="H21" s="26">
        <v>0.11</v>
      </c>
      <c r="I21" s="26">
        <v>0.06</v>
      </c>
      <c r="J21" s="26">
        <v>46</v>
      </c>
      <c r="K21" s="26">
        <v>0.01</v>
      </c>
      <c r="L21" s="26">
        <v>0.01</v>
      </c>
      <c r="M21" s="26">
        <v>9</v>
      </c>
      <c r="N21" s="26">
        <v>26</v>
      </c>
      <c r="O21" s="26">
        <v>2.6</v>
      </c>
      <c r="P21" s="26">
        <v>90</v>
      </c>
    </row>
    <row r="22" spans="1:19" x14ac:dyDescent="0.35">
      <c r="A22" s="27">
        <v>41329</v>
      </c>
      <c r="B22" s="26">
        <v>0.54</v>
      </c>
      <c r="C22" s="26">
        <v>11.8</v>
      </c>
      <c r="D22" s="28">
        <f t="shared" si="0"/>
        <v>4.576271186440678E-2</v>
      </c>
      <c r="E22" s="26">
        <v>3636.8</v>
      </c>
      <c r="F22" s="26">
        <v>0</v>
      </c>
      <c r="G22" s="29">
        <f t="shared" si="1"/>
        <v>0</v>
      </c>
      <c r="H22" s="26">
        <v>0.13</v>
      </c>
      <c r="I22" s="26">
        <v>0.04</v>
      </c>
      <c r="J22" s="26">
        <v>68</v>
      </c>
      <c r="K22" s="26">
        <v>0.01</v>
      </c>
      <c r="L22" s="26">
        <v>0.01</v>
      </c>
      <c r="M22" s="26">
        <v>25</v>
      </c>
      <c r="N22" s="26">
        <v>55</v>
      </c>
      <c r="O22" s="26">
        <v>5</v>
      </c>
      <c r="P22" s="26">
        <v>91</v>
      </c>
    </row>
    <row r="23" spans="1:19" x14ac:dyDescent="0.35">
      <c r="A23" s="27">
        <v>41352</v>
      </c>
      <c r="B23" s="26">
        <v>0.5</v>
      </c>
      <c r="C23" s="26">
        <v>20.3</v>
      </c>
      <c r="D23" s="28">
        <f t="shared" si="0"/>
        <v>2.463054187192118E-2</v>
      </c>
      <c r="E23" s="26">
        <v>3299.6</v>
      </c>
      <c r="F23" s="26">
        <v>143.69999999999999</v>
      </c>
      <c r="G23" s="29">
        <f t="shared" si="1"/>
        <v>4.3550733422232994</v>
      </c>
      <c r="H23" s="26">
        <v>0.13</v>
      </c>
      <c r="I23" s="26">
        <v>0.03</v>
      </c>
      <c r="J23" s="26">
        <v>75</v>
      </c>
      <c r="K23" s="26">
        <v>0.01</v>
      </c>
      <c r="L23" s="26">
        <v>0.01</v>
      </c>
      <c r="M23" s="26">
        <v>13</v>
      </c>
      <c r="N23" s="26">
        <v>49</v>
      </c>
      <c r="O23" s="26">
        <v>5.3</v>
      </c>
      <c r="P23" s="26">
        <v>89</v>
      </c>
    </row>
    <row r="24" spans="1:19" x14ac:dyDescent="0.35">
      <c r="A24" s="27">
        <v>41347</v>
      </c>
      <c r="B24" s="26">
        <v>0.2</v>
      </c>
      <c r="C24" s="26">
        <v>14.7</v>
      </c>
      <c r="D24" s="28">
        <f t="shared" si="0"/>
        <v>1.360544217687075E-2</v>
      </c>
      <c r="E24" s="26">
        <v>801.8</v>
      </c>
      <c r="F24" s="26">
        <v>4.2</v>
      </c>
      <c r="G24" s="29">
        <f t="shared" si="1"/>
        <v>0.52382140184584691</v>
      </c>
      <c r="H24" s="26">
        <v>0.15</v>
      </c>
      <c r="I24" s="26">
        <v>0.03</v>
      </c>
      <c r="J24" s="26">
        <v>83</v>
      </c>
      <c r="K24" s="26">
        <v>0.01</v>
      </c>
      <c r="L24" s="26">
        <v>0.01</v>
      </c>
      <c r="M24" s="26">
        <v>0</v>
      </c>
      <c r="N24" s="26">
        <v>73</v>
      </c>
      <c r="O24" s="26">
        <v>2.2999999999999998</v>
      </c>
      <c r="P24" s="26">
        <v>97</v>
      </c>
    </row>
    <row r="25" spans="1:19" x14ac:dyDescent="0.35">
      <c r="A25" s="27">
        <v>41303</v>
      </c>
      <c r="B25" s="26">
        <v>0.21</v>
      </c>
      <c r="C25" s="26">
        <v>10.5</v>
      </c>
      <c r="D25" s="28">
        <f t="shared" si="0"/>
        <v>0.02</v>
      </c>
      <c r="E25" s="26">
        <v>1507.7</v>
      </c>
      <c r="F25" s="26">
        <v>0</v>
      </c>
      <c r="G25" s="29">
        <f t="shared" si="1"/>
        <v>0</v>
      </c>
      <c r="H25" s="26">
        <v>0.17</v>
      </c>
      <c r="I25" s="26">
        <v>0.02</v>
      </c>
      <c r="J25" s="26">
        <v>88</v>
      </c>
      <c r="K25" s="26">
        <v>0.01</v>
      </c>
      <c r="L25" s="26">
        <v>0.01</v>
      </c>
      <c r="M25" s="26">
        <v>-13</v>
      </c>
      <c r="N25" s="26">
        <v>86</v>
      </c>
      <c r="O25" s="26">
        <v>3</v>
      </c>
      <c r="P25" s="26">
        <v>97</v>
      </c>
    </row>
    <row r="26" spans="1:19" s="24" customFormat="1" x14ac:dyDescent="0.35">
      <c r="A26" s="27">
        <v>41369</v>
      </c>
      <c r="B26" s="26">
        <v>0.47</v>
      </c>
      <c r="C26" s="26">
        <v>8.1999999999999993</v>
      </c>
      <c r="D26" s="28">
        <f t="shared" si="0"/>
        <v>5.731707317073171E-2</v>
      </c>
      <c r="E26" s="26">
        <v>3151.3</v>
      </c>
      <c r="F26" s="26">
        <v>4.7</v>
      </c>
      <c r="G26" s="29">
        <f t="shared" si="1"/>
        <v>0.14914479738520608</v>
      </c>
      <c r="H26" s="26">
        <v>0.18</v>
      </c>
      <c r="I26" s="26">
        <v>0.05</v>
      </c>
      <c r="J26" s="26">
        <v>71</v>
      </c>
      <c r="K26" s="26">
        <v>0.01</v>
      </c>
      <c r="L26" s="26">
        <v>0.01</v>
      </c>
      <c r="M26" s="26">
        <v>0</v>
      </c>
      <c r="N26" s="26">
        <v>80</v>
      </c>
      <c r="O26" s="26">
        <v>5</v>
      </c>
      <c r="P26" s="26">
        <v>94</v>
      </c>
      <c r="R26" s="26"/>
      <c r="S26" s="26"/>
    </row>
    <row r="27" spans="1:19" x14ac:dyDescent="0.35">
      <c r="A27" s="27">
        <v>41416</v>
      </c>
      <c r="B27" s="26">
        <v>0.26</v>
      </c>
      <c r="C27" s="26">
        <v>3.5</v>
      </c>
      <c r="D27" s="28">
        <f t="shared" si="0"/>
        <v>7.4285714285714288E-2</v>
      </c>
      <c r="E27" s="26">
        <v>1264.9000000000001</v>
      </c>
      <c r="F27" s="26">
        <v>0</v>
      </c>
      <c r="G27" s="29">
        <f t="shared" si="1"/>
        <v>0</v>
      </c>
      <c r="H27" s="26">
        <v>0.24</v>
      </c>
      <c r="I27" s="26">
        <v>0.01</v>
      </c>
      <c r="J27" s="26">
        <v>95</v>
      </c>
      <c r="K27" s="26">
        <v>0.01</v>
      </c>
      <c r="L27" s="26">
        <v>0.01</v>
      </c>
      <c r="M27" s="26">
        <v>-18</v>
      </c>
      <c r="N27" s="26">
        <v>122</v>
      </c>
      <c r="O27" s="26">
        <v>6.8</v>
      </c>
      <c r="P27" s="26">
        <v>94</v>
      </c>
    </row>
    <row r="28" spans="1:19" x14ac:dyDescent="0.35">
      <c r="A28" s="27">
        <v>41405</v>
      </c>
      <c r="B28" s="26">
        <v>0.7</v>
      </c>
      <c r="C28" s="26">
        <v>10.5</v>
      </c>
      <c r="D28" s="28">
        <f t="shared" si="0"/>
        <v>6.6666666666666666E-2</v>
      </c>
      <c r="E28" s="26">
        <v>5889.8</v>
      </c>
      <c r="F28" s="26">
        <v>51.8</v>
      </c>
      <c r="G28" s="29">
        <f t="shared" si="1"/>
        <v>0.87948657000237684</v>
      </c>
      <c r="H28" s="26">
        <v>0.28999999999999998</v>
      </c>
      <c r="I28" s="26">
        <v>0.09</v>
      </c>
      <c r="J28" s="26">
        <v>69</v>
      </c>
      <c r="N28" s="26">
        <v>138</v>
      </c>
      <c r="O28" s="26">
        <v>47</v>
      </c>
      <c r="P28" s="26">
        <v>66</v>
      </c>
      <c r="S28" s="24"/>
    </row>
    <row r="29" spans="1:19" x14ac:dyDescent="0.35">
      <c r="A29" s="27">
        <v>41302</v>
      </c>
      <c r="B29" s="26">
        <v>0.18</v>
      </c>
      <c r="C29" s="26">
        <v>7.8</v>
      </c>
      <c r="D29" s="28">
        <f t="shared" si="0"/>
        <v>2.3076923076923078E-2</v>
      </c>
      <c r="E29" s="26">
        <v>622.9</v>
      </c>
      <c r="F29" s="26">
        <v>0</v>
      </c>
      <c r="G29" s="29">
        <f t="shared" si="1"/>
        <v>0</v>
      </c>
      <c r="H29" s="26">
        <v>0.33</v>
      </c>
      <c r="I29" s="26">
        <v>0.06</v>
      </c>
      <c r="J29" s="26">
        <v>82</v>
      </c>
      <c r="K29" s="26">
        <v>0.01</v>
      </c>
      <c r="L29" s="26">
        <v>0.11</v>
      </c>
      <c r="M29" s="26">
        <v>-900</v>
      </c>
      <c r="N29" s="26">
        <v>107</v>
      </c>
      <c r="O29" s="26">
        <v>5</v>
      </c>
      <c r="P29" s="26">
        <v>95</v>
      </c>
    </row>
    <row r="30" spans="1:19" x14ac:dyDescent="0.35">
      <c r="A30" s="27">
        <v>41369</v>
      </c>
      <c r="B30" s="26">
        <v>0.3</v>
      </c>
      <c r="C30" s="26">
        <v>10.5</v>
      </c>
      <c r="D30" s="28">
        <f t="shared" si="0"/>
        <v>2.8571428571428571E-2</v>
      </c>
      <c r="E30" s="26">
        <v>1949.5</v>
      </c>
      <c r="F30" s="26">
        <v>4.5999999999999996</v>
      </c>
      <c r="G30" s="29">
        <f t="shared" si="1"/>
        <v>0.23595793793280326</v>
      </c>
      <c r="H30" s="26">
        <v>0.52</v>
      </c>
      <c r="I30" s="26">
        <v>0.05</v>
      </c>
      <c r="J30" s="26">
        <v>90</v>
      </c>
      <c r="K30" s="26">
        <v>0.01</v>
      </c>
      <c r="L30" s="26">
        <v>0.01</v>
      </c>
      <c r="M30" s="26">
        <v>0.25</v>
      </c>
      <c r="N30" s="26">
        <v>70</v>
      </c>
      <c r="O30" s="26">
        <v>9.5</v>
      </c>
      <c r="P30" s="26">
        <v>86</v>
      </c>
    </row>
    <row r="31" spans="1:19" x14ac:dyDescent="0.35">
      <c r="A31" s="27"/>
      <c r="B31" s="30"/>
      <c r="C31" s="31"/>
      <c r="D31" s="32"/>
      <c r="E31" s="31"/>
      <c r="F31" s="31"/>
      <c r="G31" s="33"/>
      <c r="H31" s="30"/>
      <c r="I31" s="31"/>
      <c r="J31" s="34"/>
      <c r="K31" s="30"/>
      <c r="L31" s="31"/>
      <c r="M31" s="34"/>
      <c r="N31" s="30"/>
      <c r="O31" s="31"/>
      <c r="P31" s="34"/>
    </row>
    <row r="32" spans="1:19" ht="14.5" customHeight="1" x14ac:dyDescent="0.35">
      <c r="A32" s="24"/>
      <c r="B32" s="41" t="s">
        <v>12</v>
      </c>
      <c r="C32" s="42"/>
      <c r="D32" s="42"/>
      <c r="E32" s="42"/>
      <c r="F32" s="42"/>
      <c r="G32" s="43"/>
      <c r="H32" s="41" t="s">
        <v>4</v>
      </c>
      <c r="I32" s="42"/>
      <c r="J32" s="43"/>
      <c r="K32" s="41" t="s">
        <v>5</v>
      </c>
      <c r="L32" s="42"/>
      <c r="M32" s="43"/>
      <c r="N32" s="41" t="s">
        <v>6</v>
      </c>
      <c r="O32" s="42"/>
      <c r="P32" s="43"/>
    </row>
    <row r="33" spans="1:16" ht="29" x14ac:dyDescent="0.35">
      <c r="A33" s="24" t="s">
        <v>44</v>
      </c>
      <c r="B33" s="24" t="s">
        <v>7</v>
      </c>
      <c r="C33" s="24" t="s">
        <v>8</v>
      </c>
      <c r="D33" s="24" t="s">
        <v>16</v>
      </c>
      <c r="E33" s="24" t="s">
        <v>10</v>
      </c>
      <c r="F33" s="24" t="s">
        <v>9</v>
      </c>
      <c r="G33" s="24" t="s">
        <v>11</v>
      </c>
      <c r="H33" s="24" t="s">
        <v>1</v>
      </c>
      <c r="I33" s="24" t="s">
        <v>2</v>
      </c>
      <c r="J33" s="24" t="s">
        <v>3</v>
      </c>
      <c r="K33" s="24" t="s">
        <v>1</v>
      </c>
      <c r="L33" s="24" t="s">
        <v>2</v>
      </c>
      <c r="M33" s="24" t="s">
        <v>3</v>
      </c>
      <c r="N33" s="24" t="s">
        <v>1</v>
      </c>
      <c r="O33" s="24" t="s">
        <v>2</v>
      </c>
      <c r="P33" s="24" t="s">
        <v>3</v>
      </c>
    </row>
    <row r="34" spans="1:16" x14ac:dyDescent="0.35">
      <c r="A34" s="26" t="s">
        <v>13</v>
      </c>
      <c r="B34" s="29">
        <f t="shared" ref="B34:P34" si="2">MEDIAN(B9:B30)</f>
        <v>0.44500000000000001</v>
      </c>
      <c r="C34" s="29">
        <f t="shared" si="2"/>
        <v>11.75</v>
      </c>
      <c r="D34" s="29">
        <f t="shared" si="2"/>
        <v>3.1967485069674853E-2</v>
      </c>
      <c r="E34" s="29">
        <f t="shared" si="2"/>
        <v>2407.4</v>
      </c>
      <c r="F34" s="29">
        <f t="shared" si="2"/>
        <v>0.44999999999999996</v>
      </c>
      <c r="G34" s="29">
        <f t="shared" si="2"/>
        <v>2.7443140177292519E-2</v>
      </c>
      <c r="H34" s="35">
        <f t="shared" si="2"/>
        <v>0.09</v>
      </c>
      <c r="I34" s="29">
        <f t="shared" si="2"/>
        <v>3.5000000000000003E-2</v>
      </c>
      <c r="J34" s="29">
        <f>MEDIAN(J14:J30)</f>
        <v>69</v>
      </c>
      <c r="K34" s="29">
        <f t="shared" si="2"/>
        <v>0.01</v>
      </c>
      <c r="L34" s="29">
        <f t="shared" si="2"/>
        <v>0.01</v>
      </c>
      <c r="M34" s="29">
        <f t="shared" si="2"/>
        <v>0</v>
      </c>
      <c r="N34" s="29">
        <f t="shared" si="2"/>
        <v>43.5</v>
      </c>
      <c r="O34" s="29">
        <f t="shared" si="2"/>
        <v>4.2</v>
      </c>
      <c r="P34" s="29">
        <f t="shared" si="2"/>
        <v>89.5</v>
      </c>
    </row>
    <row r="35" spans="1:16" x14ac:dyDescent="0.35">
      <c r="A35" s="26" t="s">
        <v>14</v>
      </c>
      <c r="B35" s="29">
        <f t="shared" ref="B35:P35" si="3">AVERAGE(B9:B30)</f>
        <v>0.51454545454545453</v>
      </c>
      <c r="C35" s="29">
        <f t="shared" si="3"/>
        <v>13.222727272727274</v>
      </c>
      <c r="D35" s="29">
        <f t="shared" si="3"/>
        <v>4.2439450060751234E-2</v>
      </c>
      <c r="E35" s="29">
        <f t="shared" si="3"/>
        <v>3124.2000000000003</v>
      </c>
      <c r="F35" s="29">
        <f t="shared" si="3"/>
        <v>26.74545454545455</v>
      </c>
      <c r="G35" s="29">
        <f t="shared" si="3"/>
        <v>0.41806566667265715</v>
      </c>
      <c r="H35" s="29">
        <f t="shared" si="3"/>
        <v>0.13545454545454547</v>
      </c>
      <c r="I35" s="29">
        <f t="shared" si="3"/>
        <v>5.5000000000000021E-2</v>
      </c>
      <c r="J35" s="29">
        <f>AVERAGE(J14:J30)</f>
        <v>66.764705882352942</v>
      </c>
      <c r="K35" s="29">
        <f t="shared" si="3"/>
        <v>1.0476190476190481E-2</v>
      </c>
      <c r="L35" s="29">
        <f t="shared" si="3"/>
        <v>1.6190476190476193E-2</v>
      </c>
      <c r="M35" s="29">
        <f t="shared" si="3"/>
        <v>-139.98809523809524</v>
      </c>
      <c r="N35" s="29">
        <f t="shared" si="3"/>
        <v>52.18181818181818</v>
      </c>
      <c r="O35" s="29">
        <f t="shared" si="3"/>
        <v>6.1409090909090907</v>
      </c>
      <c r="P35" s="29">
        <f t="shared" si="3"/>
        <v>86.227272727272734</v>
      </c>
    </row>
    <row r="36" spans="1:16" x14ac:dyDescent="0.35">
      <c r="A36" s="26" t="s">
        <v>15</v>
      </c>
      <c r="B36" s="29">
        <f t="shared" ref="B36:P36" si="4">STDEV(B9:B30)</f>
        <v>0.35504161087757796</v>
      </c>
      <c r="C36" s="29">
        <f t="shared" si="4"/>
        <v>6.4461824670318144</v>
      </c>
      <c r="D36" s="29">
        <f t="shared" si="4"/>
        <v>2.2136434606752936E-2</v>
      </c>
      <c r="E36" s="29">
        <f t="shared" si="4"/>
        <v>2876.1399802016394</v>
      </c>
      <c r="F36" s="29">
        <f t="shared" si="4"/>
        <v>82.595282508389616</v>
      </c>
      <c r="G36" s="29">
        <f t="shared" si="4"/>
        <v>1.0495172038776186</v>
      </c>
      <c r="H36" s="29">
        <f t="shared" si="4"/>
        <v>0.11879262734567457</v>
      </c>
      <c r="I36" s="29">
        <f t="shared" si="4"/>
        <v>6.076888301472342E-2</v>
      </c>
      <c r="J36" s="29">
        <f>STDEV(J14:J30)</f>
        <v>19.619917850760444</v>
      </c>
      <c r="K36" s="29">
        <f t="shared" si="4"/>
        <v>3.8421224293227066E-3</v>
      </c>
      <c r="L36" s="29">
        <f t="shared" si="4"/>
        <v>2.2017309208027771E-2</v>
      </c>
      <c r="M36" s="29">
        <f t="shared" si="4"/>
        <v>490.62990428243415</v>
      </c>
      <c r="N36" s="29">
        <f t="shared" si="4"/>
        <v>36.833455759722888</v>
      </c>
      <c r="O36" s="29">
        <f t="shared" si="4"/>
        <v>9.3210289178062364</v>
      </c>
      <c r="P36" s="29">
        <f t="shared" si="4"/>
        <v>9.8412727505465405</v>
      </c>
    </row>
    <row r="37" spans="1:16" x14ac:dyDescent="0.35">
      <c r="A37" s="26" t="s">
        <v>31</v>
      </c>
      <c r="B37" s="29">
        <f>B36/B35</f>
        <v>0.69001019781861439</v>
      </c>
      <c r="C37" s="29">
        <f t="shared" ref="C37:P37" si="5">C36/C35</f>
        <v>0.48750778368752112</v>
      </c>
      <c r="D37" s="29">
        <f t="shared" si="5"/>
        <v>0.52160041129338541</v>
      </c>
      <c r="E37" s="29">
        <f t="shared" si="5"/>
        <v>0.92060046738417489</v>
      </c>
      <c r="F37" s="29">
        <f t="shared" si="5"/>
        <v>3.0881988701301348</v>
      </c>
      <c r="G37" s="29">
        <f t="shared" si="5"/>
        <v>2.5104123288348958</v>
      </c>
      <c r="H37" s="29">
        <f t="shared" si="5"/>
        <v>0.87699255087410743</v>
      </c>
      <c r="I37" s="29">
        <f t="shared" si="5"/>
        <v>1.1048887820858799</v>
      </c>
      <c r="J37" s="29">
        <f t="shared" si="5"/>
        <v>0.29386661098055289</v>
      </c>
      <c r="K37" s="29">
        <f t="shared" si="5"/>
        <v>0.36674805007171274</v>
      </c>
      <c r="L37" s="29">
        <f t="shared" si="5"/>
        <v>1.3598926275546563</v>
      </c>
      <c r="M37" s="29">
        <f t="shared" si="5"/>
        <v>-3.5047973432880744</v>
      </c>
      <c r="N37" s="29">
        <f t="shared" si="5"/>
        <v>0.70586761908876616</v>
      </c>
      <c r="O37" s="29">
        <f t="shared" si="5"/>
        <v>1.5178581509380993</v>
      </c>
      <c r="P37" s="29">
        <f t="shared" si="5"/>
        <v>0.11413178730206847</v>
      </c>
    </row>
    <row r="38" spans="1:16" x14ac:dyDescent="0.35">
      <c r="A38" s="26" t="s">
        <v>92</v>
      </c>
      <c r="B38" s="29"/>
      <c r="C38" s="29"/>
      <c r="D38" s="29"/>
      <c r="E38" s="29"/>
      <c r="F38" s="29"/>
      <c r="G38" s="29"/>
      <c r="H38" s="29"/>
      <c r="I38" s="29"/>
      <c r="J38" s="29">
        <v>59</v>
      </c>
      <c r="K38" s="29"/>
      <c r="L38" s="29"/>
      <c r="M38" s="29"/>
      <c r="N38" s="29"/>
      <c r="O38" s="29"/>
      <c r="P38" s="29">
        <v>82.8</v>
      </c>
    </row>
    <row r="39" spans="1:16" x14ac:dyDescent="0.35">
      <c r="A39" s="26" t="s">
        <v>101</v>
      </c>
      <c r="B39" s="29"/>
      <c r="C39" s="29"/>
      <c r="D39" s="29"/>
      <c r="E39" s="29"/>
      <c r="F39" s="29"/>
      <c r="G39" s="29"/>
      <c r="H39" s="29"/>
      <c r="I39" s="29"/>
      <c r="J39" s="29">
        <f>0.75*P38</f>
        <v>62.099999999999994</v>
      </c>
      <c r="K39" s="29"/>
      <c r="L39" s="29"/>
      <c r="M39" s="29"/>
      <c r="N39" s="29"/>
      <c r="O39" s="29"/>
      <c r="P39" s="29"/>
    </row>
    <row r="40" spans="1:16" x14ac:dyDescent="0.35">
      <c r="A40" s="26" t="s">
        <v>32</v>
      </c>
      <c r="J40" s="26">
        <v>78.5</v>
      </c>
      <c r="P40" s="26">
        <v>91</v>
      </c>
    </row>
    <row r="41" spans="1:16" x14ac:dyDescent="0.35">
      <c r="A41" s="26" t="s">
        <v>33</v>
      </c>
      <c r="J41" s="26">
        <v>76.7</v>
      </c>
      <c r="P41" s="26">
        <v>89.3</v>
      </c>
    </row>
    <row r="42" spans="1:16" x14ac:dyDescent="0.35">
      <c r="A42" s="26" t="s">
        <v>88</v>
      </c>
      <c r="J42" s="26">
        <v>69.2</v>
      </c>
      <c r="P42" s="26">
        <v>86.1</v>
      </c>
    </row>
    <row r="43" spans="1:16" x14ac:dyDescent="0.35">
      <c r="A43" s="26" t="s">
        <v>107</v>
      </c>
      <c r="J43" s="39" t="e">
        <f>P40*(1-#REF!)</f>
        <v>#REF!</v>
      </c>
    </row>
    <row r="44" spans="1:16" ht="26" x14ac:dyDescent="0.35">
      <c r="A44" s="36" t="s">
        <v>17</v>
      </c>
    </row>
    <row r="45" spans="1:16" x14ac:dyDescent="0.35">
      <c r="A45" s="24" t="s">
        <v>1</v>
      </c>
      <c r="B45" s="24" t="s">
        <v>3</v>
      </c>
    </row>
    <row r="46" spans="1:16" x14ac:dyDescent="0.35">
      <c r="A46" s="26">
        <v>0.08</v>
      </c>
      <c r="B46" s="26">
        <v>60</v>
      </c>
    </row>
    <row r="47" spans="1:16" x14ac:dyDescent="0.35">
      <c r="A47" s="26">
        <v>0.05</v>
      </c>
      <c r="B47" s="26">
        <v>26</v>
      </c>
    </row>
    <row r="48" spans="1:16" x14ac:dyDescent="0.35">
      <c r="A48" s="26">
        <v>0.04</v>
      </c>
      <c r="B48" s="26">
        <v>28</v>
      </c>
    </row>
    <row r="49" spans="1:2" x14ac:dyDescent="0.35">
      <c r="A49" s="26">
        <v>0.03</v>
      </c>
      <c r="B49" s="26">
        <v>29</v>
      </c>
    </row>
    <row r="50" spans="1:2" x14ac:dyDescent="0.35">
      <c r="A50" s="26">
        <v>0.33</v>
      </c>
      <c r="B50" s="26">
        <v>82</v>
      </c>
    </row>
    <row r="51" spans="1:2" x14ac:dyDescent="0.35">
      <c r="A51" s="26">
        <v>0.17</v>
      </c>
      <c r="B51" s="26">
        <v>88</v>
      </c>
    </row>
    <row r="52" spans="1:2" x14ac:dyDescent="0.35">
      <c r="A52" s="26">
        <v>0.11</v>
      </c>
      <c r="B52" s="26">
        <v>46</v>
      </c>
    </row>
    <row r="53" spans="1:2" x14ac:dyDescent="0.35">
      <c r="A53" s="26">
        <v>0.13</v>
      </c>
      <c r="B53" s="26">
        <v>68</v>
      </c>
    </row>
    <row r="54" spans="1:2" x14ac:dyDescent="0.35">
      <c r="A54" s="26">
        <v>0.09</v>
      </c>
      <c r="B54" s="26">
        <v>67</v>
      </c>
    </row>
    <row r="55" spans="1:2" x14ac:dyDescent="0.35">
      <c r="A55" s="26">
        <v>0.04</v>
      </c>
      <c r="B55" s="26">
        <v>44</v>
      </c>
    </row>
    <row r="56" spans="1:2" x14ac:dyDescent="0.35">
      <c r="A56" s="26">
        <v>0.09</v>
      </c>
      <c r="B56" s="26">
        <v>72</v>
      </c>
    </row>
    <row r="57" spans="1:2" x14ac:dyDescent="0.35">
      <c r="A57" s="26">
        <v>0.15</v>
      </c>
      <c r="B57" s="26">
        <v>83</v>
      </c>
    </row>
    <row r="58" spans="1:2" x14ac:dyDescent="0.35">
      <c r="A58" s="26">
        <v>0.06</v>
      </c>
      <c r="B58" s="26">
        <v>59</v>
      </c>
    </row>
    <row r="59" spans="1:2" x14ac:dyDescent="0.35">
      <c r="A59" s="26">
        <v>0.13</v>
      </c>
      <c r="B59" s="26">
        <v>75</v>
      </c>
    </row>
    <row r="60" spans="1:2" x14ac:dyDescent="0.35">
      <c r="A60" s="26">
        <v>0.18</v>
      </c>
      <c r="B60" s="26">
        <v>71</v>
      </c>
    </row>
    <row r="61" spans="1:2" x14ac:dyDescent="0.35">
      <c r="A61" s="26">
        <v>0.52</v>
      </c>
      <c r="B61" s="26">
        <v>90</v>
      </c>
    </row>
    <row r="62" spans="1:2" x14ac:dyDescent="0.35">
      <c r="A62" s="26">
        <v>0.04</v>
      </c>
    </row>
    <row r="63" spans="1:2" x14ac:dyDescent="0.35">
      <c r="A63" s="26">
        <v>0.28999999999999998</v>
      </c>
      <c r="B63" s="26">
        <v>69</v>
      </c>
    </row>
    <row r="64" spans="1:2" x14ac:dyDescent="0.35">
      <c r="A64" s="26">
        <v>7.0000000000000007E-2</v>
      </c>
      <c r="B64" s="26">
        <v>54</v>
      </c>
    </row>
    <row r="65" spans="1:2" x14ac:dyDescent="0.35">
      <c r="A65" s="26">
        <v>0.24</v>
      </c>
      <c r="B65" s="26">
        <v>95</v>
      </c>
    </row>
    <row r="66" spans="1:2" x14ac:dyDescent="0.35">
      <c r="A66" s="26">
        <v>0.08</v>
      </c>
      <c r="B66" s="26">
        <v>33</v>
      </c>
    </row>
    <row r="67" spans="1:2" x14ac:dyDescent="0.35">
      <c r="A67" s="26">
        <v>0.06</v>
      </c>
      <c r="B67" s="26">
        <v>23</v>
      </c>
    </row>
    <row r="70" spans="1:2" x14ac:dyDescent="0.35">
      <c r="A70" s="24" t="s">
        <v>1</v>
      </c>
      <c r="B70" s="24" t="s">
        <v>3</v>
      </c>
    </row>
    <row r="71" spans="1:2" x14ac:dyDescent="0.35">
      <c r="A71" s="26">
        <v>30</v>
      </c>
      <c r="B71" s="26">
        <v>77</v>
      </c>
    </row>
    <row r="72" spans="1:2" x14ac:dyDescent="0.35">
      <c r="A72" s="26">
        <v>14</v>
      </c>
      <c r="B72" s="26">
        <v>66</v>
      </c>
    </row>
    <row r="73" spans="1:2" x14ac:dyDescent="0.35">
      <c r="A73" s="26">
        <v>12</v>
      </c>
      <c r="B73" s="26">
        <v>75</v>
      </c>
    </row>
    <row r="74" spans="1:2" x14ac:dyDescent="0.35">
      <c r="A74" s="26">
        <v>9.5</v>
      </c>
      <c r="B74" s="26">
        <v>72</v>
      </c>
    </row>
    <row r="75" spans="1:2" x14ac:dyDescent="0.35">
      <c r="A75" s="26">
        <v>107</v>
      </c>
      <c r="B75" s="26">
        <v>95</v>
      </c>
    </row>
    <row r="76" spans="1:2" x14ac:dyDescent="0.35">
      <c r="A76" s="26">
        <v>86</v>
      </c>
      <c r="B76" s="26">
        <v>97</v>
      </c>
    </row>
    <row r="77" spans="1:2" x14ac:dyDescent="0.35">
      <c r="A77" s="26">
        <v>26</v>
      </c>
      <c r="B77" s="26">
        <v>90</v>
      </c>
    </row>
    <row r="78" spans="1:2" x14ac:dyDescent="0.35">
      <c r="A78" s="26">
        <v>55</v>
      </c>
      <c r="B78" s="26">
        <v>91</v>
      </c>
    </row>
    <row r="79" spans="1:2" x14ac:dyDescent="0.35">
      <c r="A79" s="26">
        <v>56</v>
      </c>
      <c r="B79" s="26">
        <v>95</v>
      </c>
    </row>
    <row r="80" spans="1:2" x14ac:dyDescent="0.35">
      <c r="A80" s="26">
        <v>7.5</v>
      </c>
      <c r="B80" s="26">
        <v>77</v>
      </c>
    </row>
    <row r="81" spans="1:2" x14ac:dyDescent="0.35">
      <c r="A81" s="26">
        <v>60</v>
      </c>
      <c r="B81" s="26">
        <v>94</v>
      </c>
    </row>
    <row r="82" spans="1:2" x14ac:dyDescent="0.35">
      <c r="A82" s="26">
        <v>73</v>
      </c>
      <c r="B82" s="26">
        <v>97</v>
      </c>
    </row>
    <row r="83" spans="1:2" x14ac:dyDescent="0.35">
      <c r="A83" s="26">
        <v>30</v>
      </c>
      <c r="B83" s="26">
        <v>94</v>
      </c>
    </row>
    <row r="84" spans="1:2" x14ac:dyDescent="0.35">
      <c r="A84" s="26">
        <v>49</v>
      </c>
      <c r="B84" s="26">
        <v>89</v>
      </c>
    </row>
    <row r="85" spans="1:2" x14ac:dyDescent="0.35">
      <c r="A85" s="26">
        <v>80</v>
      </c>
      <c r="B85" s="26">
        <v>94</v>
      </c>
    </row>
    <row r="86" spans="1:2" x14ac:dyDescent="0.35">
      <c r="A86" s="26">
        <v>70</v>
      </c>
      <c r="B86" s="26">
        <v>86</v>
      </c>
    </row>
    <row r="87" spans="1:2" x14ac:dyDescent="0.35">
      <c r="A87" s="26">
        <v>38</v>
      </c>
      <c r="B87" s="26">
        <v>87</v>
      </c>
    </row>
    <row r="88" spans="1:2" x14ac:dyDescent="0.35">
      <c r="A88" s="26">
        <v>138</v>
      </c>
      <c r="B88" s="26">
        <v>66</v>
      </c>
    </row>
    <row r="89" spans="1:2" x14ac:dyDescent="0.35">
      <c r="A89" s="26">
        <v>30</v>
      </c>
      <c r="B89" s="26">
        <v>82</v>
      </c>
    </row>
    <row r="90" spans="1:2" x14ac:dyDescent="0.35">
      <c r="A90" s="26">
        <v>122</v>
      </c>
      <c r="B90" s="26">
        <v>94</v>
      </c>
    </row>
    <row r="91" spans="1:2" x14ac:dyDescent="0.35">
      <c r="A91" s="26">
        <v>30</v>
      </c>
      <c r="B91" s="26">
        <v>91</v>
      </c>
    </row>
    <row r="92" spans="1:2" x14ac:dyDescent="0.35">
      <c r="A92" s="26">
        <v>25</v>
      </c>
      <c r="B92" s="26">
        <v>88</v>
      </c>
    </row>
    <row r="95" spans="1:2" x14ac:dyDescent="0.35">
      <c r="A95" s="24" t="s">
        <v>3</v>
      </c>
      <c r="B95" s="37" t="s">
        <v>35</v>
      </c>
    </row>
    <row r="96" spans="1:2" x14ac:dyDescent="0.35">
      <c r="A96" s="26">
        <v>60</v>
      </c>
      <c r="B96" s="38">
        <v>0.25</v>
      </c>
    </row>
    <row r="97" spans="1:2" x14ac:dyDescent="0.35">
      <c r="A97" s="26">
        <v>26</v>
      </c>
      <c r="B97" s="38">
        <v>0.19999999999999998</v>
      </c>
    </row>
    <row r="98" spans="1:2" x14ac:dyDescent="0.35">
      <c r="A98" s="26">
        <v>28</v>
      </c>
      <c r="B98" s="38">
        <v>0.25</v>
      </c>
    </row>
    <row r="99" spans="1:2" x14ac:dyDescent="0.35">
      <c r="A99" s="26">
        <v>29</v>
      </c>
      <c r="B99" s="38">
        <v>0.33333333333333337</v>
      </c>
    </row>
    <row r="100" spans="1:2" x14ac:dyDescent="0.35">
      <c r="A100" s="26">
        <v>82</v>
      </c>
      <c r="B100" s="38">
        <v>3.0303030303030304E-2</v>
      </c>
    </row>
    <row r="101" spans="1:2" x14ac:dyDescent="0.35">
      <c r="A101" s="26">
        <v>88</v>
      </c>
      <c r="B101" s="38">
        <v>5.8823529411764705E-2</v>
      </c>
    </row>
    <row r="102" spans="1:2" x14ac:dyDescent="0.35">
      <c r="A102" s="26">
        <v>46</v>
      </c>
      <c r="B102" s="38">
        <v>9.0909090909090912E-2</v>
      </c>
    </row>
    <row r="103" spans="1:2" x14ac:dyDescent="0.35">
      <c r="A103" s="26">
        <v>68</v>
      </c>
      <c r="B103" s="38">
        <v>7.6923076923076927E-2</v>
      </c>
    </row>
    <row r="104" spans="1:2" x14ac:dyDescent="0.35">
      <c r="A104" s="26">
        <v>67</v>
      </c>
      <c r="B104" s="38">
        <v>0.11111111111111112</v>
      </c>
    </row>
    <row r="105" spans="1:2" x14ac:dyDescent="0.35">
      <c r="A105" s="26">
        <v>44</v>
      </c>
      <c r="B105" s="38">
        <v>0.25</v>
      </c>
    </row>
    <row r="106" spans="1:2" x14ac:dyDescent="0.35">
      <c r="A106" s="26">
        <v>72</v>
      </c>
      <c r="B106" s="38">
        <v>0.11111111111111112</v>
      </c>
    </row>
    <row r="107" spans="1:2" x14ac:dyDescent="0.35">
      <c r="A107" s="26">
        <v>83</v>
      </c>
      <c r="B107" s="38">
        <v>6.6666666666666666E-2</v>
      </c>
    </row>
    <row r="108" spans="1:2" x14ac:dyDescent="0.35">
      <c r="A108" s="26">
        <v>59</v>
      </c>
      <c r="B108" s="38">
        <v>0.16666666666666669</v>
      </c>
    </row>
    <row r="109" spans="1:2" x14ac:dyDescent="0.35">
      <c r="A109" s="26">
        <v>75</v>
      </c>
      <c r="B109" s="38">
        <v>7.6923076923076927E-2</v>
      </c>
    </row>
    <row r="110" spans="1:2" x14ac:dyDescent="0.35">
      <c r="A110" s="26">
        <v>71</v>
      </c>
      <c r="B110" s="38">
        <v>5.5555555555555559E-2</v>
      </c>
    </row>
    <row r="111" spans="1:2" x14ac:dyDescent="0.35">
      <c r="A111" s="26">
        <v>90</v>
      </c>
      <c r="B111" s="38">
        <v>1.9230769230769232E-2</v>
      </c>
    </row>
    <row r="112" spans="1:2" x14ac:dyDescent="0.35">
      <c r="A112" s="26">
        <v>69</v>
      </c>
      <c r="B112" s="38">
        <v>0</v>
      </c>
    </row>
    <row r="113" spans="1:2" x14ac:dyDescent="0.35">
      <c r="A113" s="26">
        <v>54</v>
      </c>
      <c r="B113" s="38">
        <v>0.14285714285714285</v>
      </c>
    </row>
    <row r="114" spans="1:2" x14ac:dyDescent="0.35">
      <c r="A114" s="26">
        <v>95</v>
      </c>
      <c r="B114" s="38">
        <v>4.1666666666666671E-2</v>
      </c>
    </row>
    <row r="115" spans="1:2" x14ac:dyDescent="0.35">
      <c r="A115" s="26">
        <v>33</v>
      </c>
      <c r="B115" s="38">
        <v>0</v>
      </c>
    </row>
    <row r="116" spans="1:2" x14ac:dyDescent="0.35">
      <c r="A116" s="26">
        <v>23</v>
      </c>
      <c r="B116" s="38">
        <v>0.33333333333333337</v>
      </c>
    </row>
    <row r="118" spans="1:2" x14ac:dyDescent="0.35">
      <c r="A118" s="24" t="s">
        <v>3</v>
      </c>
      <c r="B118" s="26" t="s">
        <v>37</v>
      </c>
    </row>
    <row r="119" spans="1:2" x14ac:dyDescent="0.35">
      <c r="A119" s="26">
        <v>60</v>
      </c>
      <c r="B119" s="35">
        <v>0.34246575342465752</v>
      </c>
    </row>
    <row r="120" spans="1:2" x14ac:dyDescent="0.35">
      <c r="A120" s="26">
        <v>26</v>
      </c>
      <c r="B120" s="35">
        <v>0.27397260273972601</v>
      </c>
    </row>
    <row r="121" spans="1:2" x14ac:dyDescent="0.35">
      <c r="A121" s="26">
        <v>28</v>
      </c>
      <c r="B121" s="35">
        <v>0.34246575342465752</v>
      </c>
    </row>
    <row r="122" spans="1:2" x14ac:dyDescent="0.35">
      <c r="A122" s="26">
        <v>29</v>
      </c>
      <c r="B122" s="35">
        <v>0.45662100456621013</v>
      </c>
    </row>
    <row r="123" spans="1:2" x14ac:dyDescent="0.35">
      <c r="A123" s="26">
        <v>82</v>
      </c>
      <c r="B123" s="35">
        <v>4.1511000415110008E-2</v>
      </c>
    </row>
    <row r="124" spans="1:2" x14ac:dyDescent="0.35">
      <c r="A124" s="26">
        <v>88</v>
      </c>
      <c r="B124" s="35">
        <v>8.0580177276390011E-2</v>
      </c>
    </row>
    <row r="125" spans="1:2" x14ac:dyDescent="0.35">
      <c r="A125" s="26">
        <v>46</v>
      </c>
      <c r="B125" s="35">
        <v>0.12453300124533002</v>
      </c>
    </row>
    <row r="126" spans="1:2" x14ac:dyDescent="0.35">
      <c r="A126" s="26">
        <v>68</v>
      </c>
      <c r="B126" s="35">
        <v>0.10537407797681771</v>
      </c>
    </row>
    <row r="127" spans="1:2" x14ac:dyDescent="0.35">
      <c r="A127" s="26">
        <v>67</v>
      </c>
      <c r="B127" s="35">
        <v>0.15220700152207003</v>
      </c>
    </row>
    <row r="128" spans="1:2" x14ac:dyDescent="0.35">
      <c r="A128" s="26">
        <v>44</v>
      </c>
      <c r="B128" s="35">
        <v>0.34246575342465752</v>
      </c>
    </row>
    <row r="129" spans="1:2" x14ac:dyDescent="0.35">
      <c r="A129" s="26">
        <v>72</v>
      </c>
      <c r="B129" s="35">
        <v>0.15220700152207003</v>
      </c>
    </row>
    <row r="130" spans="1:2" x14ac:dyDescent="0.35">
      <c r="A130" s="26">
        <v>83</v>
      </c>
      <c r="B130" s="35">
        <v>9.1324200913242004E-2</v>
      </c>
    </row>
    <row r="131" spans="1:2" x14ac:dyDescent="0.35">
      <c r="A131" s="26">
        <v>59</v>
      </c>
      <c r="B131" s="35">
        <v>0.22831050228310507</v>
      </c>
    </row>
    <row r="132" spans="1:2" x14ac:dyDescent="0.35">
      <c r="A132" s="26">
        <v>75</v>
      </c>
      <c r="B132" s="35">
        <v>0.10537407797681771</v>
      </c>
    </row>
    <row r="133" spans="1:2" x14ac:dyDescent="0.35">
      <c r="A133" s="26">
        <v>71</v>
      </c>
      <c r="B133" s="35">
        <v>7.6103500761035017E-2</v>
      </c>
    </row>
    <row r="134" spans="1:2" x14ac:dyDescent="0.35">
      <c r="A134" s="26">
        <v>90</v>
      </c>
      <c r="B134" s="35">
        <v>2.6343519494204427E-2</v>
      </c>
    </row>
    <row r="135" spans="1:2" x14ac:dyDescent="0.35">
      <c r="A135" s="26">
        <v>69</v>
      </c>
      <c r="B135" s="35">
        <v>0</v>
      </c>
    </row>
    <row r="136" spans="1:2" x14ac:dyDescent="0.35">
      <c r="A136" s="26">
        <v>54</v>
      </c>
      <c r="B136" s="35">
        <v>0.19569471624266144</v>
      </c>
    </row>
    <row r="137" spans="1:2" x14ac:dyDescent="0.35">
      <c r="A137" s="26">
        <v>95</v>
      </c>
      <c r="B137" s="35">
        <v>5.7077625570776266E-2</v>
      </c>
    </row>
    <row r="138" spans="1:2" x14ac:dyDescent="0.35">
      <c r="A138" s="26">
        <v>33</v>
      </c>
      <c r="B138" s="35">
        <v>0</v>
      </c>
    </row>
    <row r="139" spans="1:2" x14ac:dyDescent="0.35">
      <c r="A139" s="26">
        <v>23</v>
      </c>
      <c r="B139" s="35">
        <v>0.45662100456621013</v>
      </c>
    </row>
  </sheetData>
  <sortState xmlns:xlrd2="http://schemas.microsoft.com/office/spreadsheetml/2017/richdata2" ref="A9:P30">
    <sortCondition ref="H9"/>
  </sortState>
  <mergeCells count="12">
    <mergeCell ref="D1:E1"/>
    <mergeCell ref="D2:E2"/>
    <mergeCell ref="D3:E3"/>
    <mergeCell ref="D4:E4"/>
    <mergeCell ref="B32:G32"/>
    <mergeCell ref="B7:G7"/>
    <mergeCell ref="H32:J32"/>
    <mergeCell ref="K32:M32"/>
    <mergeCell ref="N32:P32"/>
    <mergeCell ref="H7:J7"/>
    <mergeCell ref="K7:M7"/>
    <mergeCell ref="N7:P7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88"/>
  <sheetViews>
    <sheetView tabSelected="1" workbookViewId="0"/>
  </sheetViews>
  <sheetFormatPr defaultColWidth="9.1796875" defaultRowHeight="14.5" x14ac:dyDescent="0.35"/>
  <cols>
    <col min="1" max="1" width="10.7265625" style="60" bestFit="1" customWidth="1"/>
    <col min="2" max="16384" width="9.1796875" style="60"/>
  </cols>
  <sheetData>
    <row r="1" spans="1:19" x14ac:dyDescent="0.35">
      <c r="A1" s="58" t="s">
        <v>18</v>
      </c>
      <c r="B1" s="58" t="s">
        <v>82</v>
      </c>
      <c r="C1" s="40"/>
      <c r="D1" s="59" t="s">
        <v>29</v>
      </c>
      <c r="E1" s="5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0"/>
    </row>
    <row r="2" spans="1:19" x14ac:dyDescent="0.35">
      <c r="A2" s="58" t="s">
        <v>21</v>
      </c>
      <c r="B2" s="58" t="s">
        <v>99</v>
      </c>
      <c r="C2" s="40"/>
      <c r="D2" s="59" t="s">
        <v>27</v>
      </c>
      <c r="E2" s="5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0"/>
    </row>
    <row r="3" spans="1:19" x14ac:dyDescent="0.35">
      <c r="A3" s="58" t="s">
        <v>22</v>
      </c>
      <c r="B3" s="23" t="s">
        <v>100</v>
      </c>
      <c r="C3" s="26"/>
      <c r="D3" s="59" t="s">
        <v>30</v>
      </c>
      <c r="E3" s="59"/>
      <c r="F3" s="58"/>
      <c r="G3" s="26"/>
      <c r="H3" s="26"/>
      <c r="I3" s="26"/>
      <c r="J3" s="26"/>
      <c r="K3" s="26"/>
      <c r="L3" s="26"/>
      <c r="M3" s="26"/>
      <c r="N3" s="26"/>
      <c r="O3" s="26"/>
      <c r="P3" s="26"/>
      <c r="Q3" s="20"/>
    </row>
    <row r="4" spans="1:19" x14ac:dyDescent="0.35">
      <c r="A4" s="58" t="s">
        <v>24</v>
      </c>
      <c r="B4" s="58" t="s">
        <v>98</v>
      </c>
      <c r="C4" s="26"/>
      <c r="D4" s="59" t="s">
        <v>84</v>
      </c>
      <c r="E4" s="59"/>
      <c r="F4" s="58"/>
      <c r="G4" s="26"/>
      <c r="H4" s="26"/>
      <c r="I4" s="26"/>
      <c r="J4" s="26"/>
      <c r="K4" s="26"/>
      <c r="L4" s="26"/>
      <c r="M4" s="26"/>
      <c r="N4" s="26"/>
      <c r="O4" s="26"/>
      <c r="P4" s="26"/>
      <c r="Q4" s="20"/>
    </row>
    <row r="5" spans="1:19" x14ac:dyDescent="0.35">
      <c r="A5" s="58"/>
      <c r="B5" s="58"/>
      <c r="C5" s="26"/>
      <c r="D5" s="58"/>
      <c r="E5" s="58"/>
      <c r="F5" s="40"/>
      <c r="G5" s="26"/>
      <c r="H5" s="26"/>
      <c r="I5" s="26"/>
      <c r="J5" s="26"/>
      <c r="K5" s="26"/>
      <c r="L5" s="26"/>
      <c r="M5" s="26"/>
      <c r="N5" s="26"/>
      <c r="O5" s="26"/>
      <c r="P5" s="26"/>
      <c r="Q5" s="20"/>
    </row>
    <row r="6" spans="1:19" x14ac:dyDescent="0.35">
      <c r="A6" s="58"/>
      <c r="B6" s="58"/>
      <c r="C6" s="26"/>
      <c r="D6" s="58"/>
      <c r="E6" s="58"/>
      <c r="F6" s="40"/>
      <c r="G6" s="26"/>
      <c r="H6" s="26"/>
      <c r="I6" s="26"/>
      <c r="J6" s="26"/>
      <c r="K6" s="26"/>
      <c r="L6" s="26"/>
      <c r="M6" s="26"/>
      <c r="N6" s="26"/>
      <c r="O6" s="26"/>
      <c r="P6" s="26"/>
      <c r="Q6" s="20"/>
    </row>
    <row r="7" spans="1:19" x14ac:dyDescent="0.35">
      <c r="A7" s="40"/>
      <c r="B7" s="46" t="s">
        <v>12</v>
      </c>
      <c r="C7" s="46"/>
      <c r="D7" s="46"/>
      <c r="E7" s="46"/>
      <c r="F7" s="46"/>
      <c r="G7" s="46"/>
      <c r="H7" s="46" t="s">
        <v>4</v>
      </c>
      <c r="I7" s="46"/>
      <c r="J7" s="46"/>
      <c r="K7" s="46" t="s">
        <v>5</v>
      </c>
      <c r="L7" s="46"/>
      <c r="M7" s="46"/>
      <c r="N7" s="46" t="s">
        <v>6</v>
      </c>
      <c r="O7" s="46"/>
      <c r="P7" s="46"/>
      <c r="Q7" s="20"/>
    </row>
    <row r="8" spans="1:19" ht="43.5" x14ac:dyDescent="0.35">
      <c r="A8" s="40" t="s">
        <v>0</v>
      </c>
      <c r="B8" s="40" t="s">
        <v>7</v>
      </c>
      <c r="C8" s="40" t="s">
        <v>8</v>
      </c>
      <c r="D8" s="40" t="s">
        <v>16</v>
      </c>
      <c r="E8" s="40" t="s">
        <v>10</v>
      </c>
      <c r="F8" s="40" t="s">
        <v>9</v>
      </c>
      <c r="G8" s="40" t="s">
        <v>11</v>
      </c>
      <c r="H8" s="40" t="s">
        <v>1</v>
      </c>
      <c r="I8" s="40" t="s">
        <v>2</v>
      </c>
      <c r="J8" s="40" t="s">
        <v>3</v>
      </c>
      <c r="K8" s="40" t="s">
        <v>1</v>
      </c>
      <c r="L8" s="40" t="s">
        <v>2</v>
      </c>
      <c r="M8" s="40" t="s">
        <v>3</v>
      </c>
      <c r="N8" s="40" t="s">
        <v>1</v>
      </c>
      <c r="O8" s="40" t="s">
        <v>2</v>
      </c>
      <c r="P8" s="40" t="s">
        <v>3</v>
      </c>
      <c r="Q8" s="58" t="s">
        <v>97</v>
      </c>
    </row>
    <row r="9" spans="1:19" x14ac:dyDescent="0.35">
      <c r="A9" s="61">
        <v>42688</v>
      </c>
      <c r="B9" s="20">
        <v>0.87</v>
      </c>
      <c r="C9" s="20">
        <v>6.8</v>
      </c>
      <c r="D9" s="20"/>
      <c r="E9" s="20"/>
      <c r="F9" s="20"/>
      <c r="G9" s="20"/>
      <c r="H9" s="20">
        <v>6.2E-2</v>
      </c>
      <c r="I9" s="20">
        <v>2.4E-2</v>
      </c>
      <c r="J9" s="62">
        <f t="shared" ref="J9:J22" si="0">(H9-I9)/H9*100</f>
        <v>61.29032258064516</v>
      </c>
      <c r="K9" s="20">
        <v>0.06</v>
      </c>
      <c r="L9" s="20">
        <v>6.0000000000000001E-3</v>
      </c>
      <c r="M9" s="62">
        <f t="shared" ref="M9:M22" si="1">(K9-L9)/K9*100</f>
        <v>90</v>
      </c>
      <c r="N9" s="20">
        <v>31</v>
      </c>
      <c r="O9" s="20">
        <v>4</v>
      </c>
      <c r="P9" s="62">
        <f t="shared" ref="P9:P22" si="2">(N9-O9)/N9*100</f>
        <v>87.096774193548384</v>
      </c>
      <c r="Q9" s="38">
        <f t="shared" ref="Q9:Q22" si="3">K9/H9</f>
        <v>0.96774193548387089</v>
      </c>
      <c r="S9" s="38"/>
    </row>
    <row r="10" spans="1:19" x14ac:dyDescent="0.35">
      <c r="A10" s="61">
        <v>42823</v>
      </c>
      <c r="B10" s="20">
        <v>0.53</v>
      </c>
      <c r="C10" s="20">
        <v>10</v>
      </c>
      <c r="D10" s="20"/>
      <c r="E10" s="20"/>
      <c r="F10" s="20"/>
      <c r="G10" s="20"/>
      <c r="H10" s="20">
        <v>6.6000000000000003E-2</v>
      </c>
      <c r="I10" s="20">
        <v>3.4000000000000002E-2</v>
      </c>
      <c r="J10" s="62">
        <f t="shared" si="0"/>
        <v>48.484848484848484</v>
      </c>
      <c r="K10" s="20">
        <v>8.0000000000000002E-3</v>
      </c>
      <c r="L10" s="20">
        <v>8.9999999999999993E-3</v>
      </c>
      <c r="M10" s="62">
        <f t="shared" si="1"/>
        <v>-12.499999999999989</v>
      </c>
      <c r="N10" s="20">
        <v>10</v>
      </c>
      <c r="O10" s="20">
        <v>5</v>
      </c>
      <c r="P10" s="62">
        <f t="shared" si="2"/>
        <v>50</v>
      </c>
      <c r="Q10" s="38">
        <f t="shared" si="3"/>
        <v>0.12121212121212122</v>
      </c>
      <c r="S10" s="38"/>
    </row>
    <row r="11" spans="1:19" x14ac:dyDescent="0.35">
      <c r="A11" s="61">
        <v>42817</v>
      </c>
      <c r="B11" s="20">
        <v>0.68</v>
      </c>
      <c r="C11" s="20">
        <v>26.7</v>
      </c>
      <c r="D11" s="20"/>
      <c r="E11" s="20"/>
      <c r="F11" s="20"/>
      <c r="G11" s="20"/>
      <c r="H11" s="20">
        <v>7.8E-2</v>
      </c>
      <c r="I11" s="20">
        <v>0.03</v>
      </c>
      <c r="J11" s="62">
        <f t="shared" si="0"/>
        <v>61.53846153846154</v>
      </c>
      <c r="K11" s="20">
        <v>7.0000000000000001E-3</v>
      </c>
      <c r="L11" s="20">
        <v>6.0000000000000001E-3</v>
      </c>
      <c r="M11" s="62">
        <f t="shared" si="1"/>
        <v>14.285714285714285</v>
      </c>
      <c r="N11" s="20">
        <v>50</v>
      </c>
      <c r="O11" s="20">
        <v>18</v>
      </c>
      <c r="P11" s="62">
        <f t="shared" si="2"/>
        <v>64</v>
      </c>
      <c r="Q11" s="38">
        <f t="shared" si="3"/>
        <v>8.9743589743589744E-2</v>
      </c>
      <c r="S11" s="38"/>
    </row>
    <row r="12" spans="1:19" x14ac:dyDescent="0.35">
      <c r="A12" s="61">
        <v>42831</v>
      </c>
      <c r="B12" s="20">
        <v>0.19</v>
      </c>
      <c r="C12" s="20">
        <v>4.8</v>
      </c>
      <c r="D12" s="20"/>
      <c r="E12" s="20"/>
      <c r="F12" s="20"/>
      <c r="G12" s="20"/>
      <c r="H12" s="20">
        <v>0.11</v>
      </c>
      <c r="I12" s="20">
        <v>1.7999999999999999E-2</v>
      </c>
      <c r="J12" s="62">
        <f t="shared" si="0"/>
        <v>83.636363636363626</v>
      </c>
      <c r="K12" s="20">
        <v>1.0999999999999999E-2</v>
      </c>
      <c r="L12" s="20">
        <v>4.0000000000000001E-3</v>
      </c>
      <c r="M12" s="62">
        <f t="shared" si="1"/>
        <v>63.636363636363633</v>
      </c>
      <c r="N12" s="20">
        <v>44</v>
      </c>
      <c r="O12" s="20">
        <v>4</v>
      </c>
      <c r="P12" s="62">
        <f t="shared" si="2"/>
        <v>90.909090909090907</v>
      </c>
      <c r="Q12" s="38">
        <f t="shared" si="3"/>
        <v>9.9999999999999992E-2</v>
      </c>
      <c r="S12" s="38"/>
    </row>
    <row r="13" spans="1:19" x14ac:dyDescent="0.35">
      <c r="A13" s="61">
        <v>42829</v>
      </c>
      <c r="B13" s="20">
        <v>0.62</v>
      </c>
      <c r="C13" s="20">
        <v>24.8</v>
      </c>
      <c r="D13" s="20"/>
      <c r="E13" s="20"/>
      <c r="F13" s="20"/>
      <c r="G13" s="20"/>
      <c r="H13" s="20">
        <v>0.12</v>
      </c>
      <c r="I13" s="20">
        <v>7.0000000000000007E-2</v>
      </c>
      <c r="J13" s="62">
        <f t="shared" si="0"/>
        <v>41.666666666666657</v>
      </c>
      <c r="K13" s="20">
        <v>1.2E-2</v>
      </c>
      <c r="L13" s="20">
        <v>1.0999999999999999E-2</v>
      </c>
      <c r="M13" s="62">
        <f t="shared" si="1"/>
        <v>8.333333333333341</v>
      </c>
      <c r="N13" s="20">
        <v>54</v>
      </c>
      <c r="O13" s="20">
        <v>23</v>
      </c>
      <c r="P13" s="62">
        <f t="shared" si="2"/>
        <v>57.407407407407405</v>
      </c>
      <c r="Q13" s="38">
        <f t="shared" si="3"/>
        <v>0.1</v>
      </c>
      <c r="S13" s="38"/>
    </row>
    <row r="14" spans="1:19" x14ac:dyDescent="0.35">
      <c r="A14" s="61">
        <v>42769</v>
      </c>
      <c r="B14" s="20">
        <v>1.55</v>
      </c>
      <c r="C14" s="20">
        <v>46.5</v>
      </c>
      <c r="D14" s="20"/>
      <c r="E14" s="20"/>
      <c r="F14" s="20"/>
      <c r="G14" s="20"/>
      <c r="H14" s="20">
        <v>0.13600000000000001</v>
      </c>
      <c r="I14" s="20">
        <v>2.4E-2</v>
      </c>
      <c r="J14" s="62">
        <f t="shared" si="0"/>
        <v>82.352941176470594</v>
      </c>
      <c r="K14" s="20">
        <v>1.7000000000000001E-2</v>
      </c>
      <c r="L14" s="20">
        <v>0.01</v>
      </c>
      <c r="M14" s="62">
        <f t="shared" si="1"/>
        <v>41.176470588235297</v>
      </c>
      <c r="N14" s="20">
        <v>44</v>
      </c>
      <c r="O14" s="20">
        <v>5</v>
      </c>
      <c r="P14" s="62">
        <f t="shared" si="2"/>
        <v>88.63636363636364</v>
      </c>
      <c r="Q14" s="38">
        <f t="shared" si="3"/>
        <v>0.125</v>
      </c>
      <c r="S14" s="38"/>
    </row>
    <row r="15" spans="1:19" x14ac:dyDescent="0.35">
      <c r="A15" s="61">
        <v>42649</v>
      </c>
      <c r="B15" s="20">
        <v>0.27</v>
      </c>
      <c r="C15" s="20">
        <v>6</v>
      </c>
      <c r="D15" s="20"/>
      <c r="E15" s="20"/>
      <c r="F15" s="20"/>
      <c r="G15" s="20"/>
      <c r="H15" s="20">
        <v>0.14000000000000001</v>
      </c>
      <c r="I15" s="20">
        <v>5.6000000000000001E-2</v>
      </c>
      <c r="J15" s="62">
        <f t="shared" si="0"/>
        <v>60.000000000000007</v>
      </c>
      <c r="K15" s="20">
        <v>1.0999999999999999E-2</v>
      </c>
      <c r="L15" s="20">
        <v>8.9999999999999993E-3</v>
      </c>
      <c r="M15" s="62">
        <f t="shared" si="1"/>
        <v>18.181818181818183</v>
      </c>
      <c r="N15" s="20">
        <v>46</v>
      </c>
      <c r="O15" s="20">
        <v>4.4000000000000004</v>
      </c>
      <c r="P15" s="62">
        <f t="shared" si="2"/>
        <v>90.434782608695656</v>
      </c>
      <c r="Q15" s="38">
        <f t="shared" si="3"/>
        <v>7.8571428571428556E-2</v>
      </c>
      <c r="S15" s="38"/>
    </row>
    <row r="16" spans="1:19" x14ac:dyDescent="0.35">
      <c r="A16" s="61">
        <v>42811</v>
      </c>
      <c r="B16" s="20">
        <v>1.38</v>
      </c>
      <c r="C16" s="20">
        <v>22.5</v>
      </c>
      <c r="D16" s="20"/>
      <c r="E16" s="20"/>
      <c r="F16" s="20"/>
      <c r="G16" s="20"/>
      <c r="H16" s="20">
        <v>0.14399999999999999</v>
      </c>
      <c r="I16" s="20">
        <v>7.3999999999999996E-2</v>
      </c>
      <c r="J16" s="62">
        <f t="shared" si="0"/>
        <v>48.611111111111107</v>
      </c>
      <c r="K16" s="20">
        <v>2.1000000000000001E-2</v>
      </c>
      <c r="L16" s="20">
        <v>2.1999999999999999E-2</v>
      </c>
      <c r="M16" s="62">
        <f t="shared" si="1"/>
        <v>-4.7619047619047494</v>
      </c>
      <c r="N16" s="20">
        <v>97</v>
      </c>
      <c r="O16" s="20">
        <v>9</v>
      </c>
      <c r="P16" s="62">
        <f t="shared" si="2"/>
        <v>90.721649484536087</v>
      </c>
      <c r="Q16" s="38">
        <f t="shared" si="3"/>
        <v>0.14583333333333334</v>
      </c>
      <c r="S16" s="38"/>
    </row>
    <row r="17" spans="1:19" x14ac:dyDescent="0.35">
      <c r="A17" s="61">
        <v>42706</v>
      </c>
      <c r="B17" s="20">
        <v>0.15</v>
      </c>
      <c r="C17" s="20">
        <v>3.4</v>
      </c>
      <c r="D17" s="20"/>
      <c r="E17" s="20"/>
      <c r="F17" s="20"/>
      <c r="G17" s="20"/>
      <c r="H17" s="20">
        <v>0.156</v>
      </c>
      <c r="I17" s="20">
        <v>5.1999999999999998E-2</v>
      </c>
      <c r="J17" s="62">
        <f t="shared" si="0"/>
        <v>66.666666666666671</v>
      </c>
      <c r="K17" s="20">
        <v>1.7999999999999999E-2</v>
      </c>
      <c r="L17" s="20">
        <v>1.2E-2</v>
      </c>
      <c r="M17" s="62">
        <f t="shared" si="1"/>
        <v>33.333333333333329</v>
      </c>
      <c r="N17" s="20">
        <v>52</v>
      </c>
      <c r="O17" s="20">
        <v>4</v>
      </c>
      <c r="P17" s="62">
        <f t="shared" si="2"/>
        <v>92.307692307692307</v>
      </c>
      <c r="Q17" s="38">
        <f t="shared" si="3"/>
        <v>0.11538461538461538</v>
      </c>
      <c r="S17" s="38"/>
    </row>
    <row r="18" spans="1:19" x14ac:dyDescent="0.35">
      <c r="A18" s="61">
        <v>42752</v>
      </c>
      <c r="B18" s="20">
        <v>2.91</v>
      </c>
      <c r="C18" s="20">
        <v>36.6</v>
      </c>
      <c r="D18" s="20"/>
      <c r="E18" s="20"/>
      <c r="F18" s="20"/>
      <c r="G18" s="20"/>
      <c r="H18" s="20">
        <v>0.16600000000000001</v>
      </c>
      <c r="I18" s="20">
        <v>2.8000000000000001E-2</v>
      </c>
      <c r="J18" s="62">
        <f t="shared" si="0"/>
        <v>83.132530120481931</v>
      </c>
      <c r="K18" s="20">
        <v>0.01</v>
      </c>
      <c r="L18" s="20">
        <v>1.0999999999999999E-2</v>
      </c>
      <c r="M18" s="62">
        <f t="shared" si="1"/>
        <v>-9.9999999999999911</v>
      </c>
      <c r="N18" s="20">
        <v>56</v>
      </c>
      <c r="O18" s="20">
        <v>9</v>
      </c>
      <c r="P18" s="62">
        <f t="shared" si="2"/>
        <v>83.928571428571431</v>
      </c>
      <c r="Q18" s="38">
        <f t="shared" si="3"/>
        <v>6.0240963855421686E-2</v>
      </c>
      <c r="S18" s="38"/>
    </row>
    <row r="19" spans="1:19" x14ac:dyDescent="0.35">
      <c r="A19" s="61">
        <v>42774</v>
      </c>
      <c r="B19" s="20">
        <v>2.59</v>
      </c>
      <c r="C19" s="20">
        <v>47.2</v>
      </c>
      <c r="D19" s="20"/>
      <c r="E19" s="20"/>
      <c r="F19" s="20"/>
      <c r="G19" s="20"/>
      <c r="H19" s="20">
        <v>0.16600000000000001</v>
      </c>
      <c r="I19" s="20">
        <v>1.7999999999999999E-2</v>
      </c>
      <c r="J19" s="62">
        <f t="shared" si="0"/>
        <v>89.156626506024111</v>
      </c>
      <c r="K19" s="20">
        <v>1.6E-2</v>
      </c>
      <c r="L19" s="20">
        <v>6.0000000000000001E-3</v>
      </c>
      <c r="M19" s="62">
        <f t="shared" si="1"/>
        <v>62.5</v>
      </c>
      <c r="N19" s="20">
        <v>103</v>
      </c>
      <c r="O19" s="20">
        <v>4</v>
      </c>
      <c r="P19" s="62">
        <f t="shared" si="2"/>
        <v>96.116504854368941</v>
      </c>
      <c r="Q19" s="38">
        <f t="shared" si="3"/>
        <v>9.638554216867469E-2</v>
      </c>
      <c r="S19" s="38"/>
    </row>
    <row r="20" spans="1:19" x14ac:dyDescent="0.35">
      <c r="A20" s="61">
        <v>42780</v>
      </c>
      <c r="B20" s="20">
        <v>2.4500000000000002</v>
      </c>
      <c r="C20" s="20">
        <v>31.7</v>
      </c>
      <c r="D20" s="20"/>
      <c r="E20" s="20"/>
      <c r="F20" s="20"/>
      <c r="G20" s="20"/>
      <c r="H20" s="20">
        <v>0.216</v>
      </c>
      <c r="I20" s="20">
        <v>1.4E-2</v>
      </c>
      <c r="J20" s="62">
        <f t="shared" si="0"/>
        <v>93.518518518518505</v>
      </c>
      <c r="K20" s="20">
        <v>8.9999999999999993E-3</v>
      </c>
      <c r="L20" s="20">
        <v>4.0000000000000001E-3</v>
      </c>
      <c r="M20" s="62">
        <f t="shared" si="1"/>
        <v>55.55555555555555</v>
      </c>
      <c r="N20" s="20">
        <v>162</v>
      </c>
      <c r="O20" s="20">
        <v>4</v>
      </c>
      <c r="P20" s="62">
        <f t="shared" si="2"/>
        <v>97.53086419753086</v>
      </c>
      <c r="Q20" s="38">
        <f t="shared" si="3"/>
        <v>4.1666666666666664E-2</v>
      </c>
      <c r="S20" s="38"/>
    </row>
    <row r="21" spans="1:19" x14ac:dyDescent="0.35">
      <c r="A21" s="61">
        <v>42835</v>
      </c>
      <c r="B21" s="20">
        <v>0.24</v>
      </c>
      <c r="C21" s="20">
        <v>2</v>
      </c>
      <c r="D21" s="20"/>
      <c r="E21" s="20"/>
      <c r="F21" s="20"/>
      <c r="G21" s="20"/>
      <c r="H21" s="20">
        <v>0.26400000000000001</v>
      </c>
      <c r="I21" s="20">
        <v>1.2E-2</v>
      </c>
      <c r="J21" s="62">
        <f t="shared" si="0"/>
        <v>95.454545454545453</v>
      </c>
      <c r="K21" s="20">
        <v>8.0000000000000002E-3</v>
      </c>
      <c r="L21" s="20">
        <v>4.0000000000000001E-3</v>
      </c>
      <c r="M21" s="62">
        <f t="shared" si="1"/>
        <v>50</v>
      </c>
      <c r="N21" s="20">
        <v>158</v>
      </c>
      <c r="O21" s="20">
        <v>2</v>
      </c>
      <c r="P21" s="62">
        <f t="shared" si="2"/>
        <v>98.734177215189874</v>
      </c>
      <c r="Q21" s="38">
        <f t="shared" si="3"/>
        <v>3.0303030303030304E-2</v>
      </c>
      <c r="S21" s="38"/>
    </row>
    <row r="22" spans="1:19" x14ac:dyDescent="0.35">
      <c r="A22" s="61">
        <v>42713</v>
      </c>
      <c r="B22" s="20">
        <v>0.81</v>
      </c>
      <c r="C22" s="20">
        <v>30.7</v>
      </c>
      <c r="D22" s="20"/>
      <c r="E22" s="20"/>
      <c r="F22" s="20"/>
      <c r="G22" s="20"/>
      <c r="H22" s="20">
        <v>0.28999999999999998</v>
      </c>
      <c r="I22" s="20">
        <v>2.4E-2</v>
      </c>
      <c r="J22" s="62">
        <f t="shared" si="0"/>
        <v>91.724137931034477</v>
      </c>
      <c r="K22" s="20">
        <v>1.9E-2</v>
      </c>
      <c r="L22" s="20">
        <v>4.0000000000000001E-3</v>
      </c>
      <c r="M22" s="62">
        <f t="shared" si="1"/>
        <v>78.94736842105263</v>
      </c>
      <c r="N22" s="20">
        <v>116</v>
      </c>
      <c r="O22" s="20">
        <v>2</v>
      </c>
      <c r="P22" s="62">
        <f t="shared" si="2"/>
        <v>98.275862068965509</v>
      </c>
      <c r="Q22" s="38">
        <f t="shared" si="3"/>
        <v>6.5517241379310351E-2</v>
      </c>
      <c r="S22" s="38"/>
    </row>
    <row r="23" spans="1:19" ht="15" customHeight="1" x14ac:dyDescent="0.35"/>
    <row r="24" spans="1:19" x14ac:dyDescent="0.35">
      <c r="H24" s="46" t="s">
        <v>4</v>
      </c>
      <c r="I24" s="46"/>
      <c r="J24" s="46"/>
      <c r="K24" s="46" t="s">
        <v>93</v>
      </c>
      <c r="L24" s="46"/>
      <c r="M24" s="46"/>
      <c r="N24" s="46" t="s">
        <v>75</v>
      </c>
      <c r="O24" s="46"/>
      <c r="P24" s="46"/>
    </row>
    <row r="25" spans="1:19" ht="29" x14ac:dyDescent="0.35">
      <c r="A25" s="40" t="s">
        <v>44</v>
      </c>
      <c r="H25" s="40" t="s">
        <v>1</v>
      </c>
      <c r="I25" s="40" t="s">
        <v>2</v>
      </c>
      <c r="J25" s="40" t="s">
        <v>3</v>
      </c>
      <c r="K25" s="40" t="s">
        <v>1</v>
      </c>
      <c r="L25" s="40" t="s">
        <v>2</v>
      </c>
      <c r="M25" s="40" t="s">
        <v>3</v>
      </c>
      <c r="N25" s="40" t="s">
        <v>1</v>
      </c>
      <c r="O25" s="40" t="s">
        <v>2</v>
      </c>
      <c r="P25" s="40" t="s">
        <v>3</v>
      </c>
    </row>
    <row r="26" spans="1:19" x14ac:dyDescent="0.35">
      <c r="A26" s="26" t="s">
        <v>13</v>
      </c>
      <c r="H26" s="38">
        <f>MEDIAN(H9:H22)</f>
        <v>0.14200000000000002</v>
      </c>
      <c r="I26" s="38">
        <f t="shared" ref="I26:Q26" si="4">MEDIAN(I9:I22)</f>
        <v>2.6000000000000002E-2</v>
      </c>
      <c r="J26" s="62">
        <f t="shared" si="4"/>
        <v>74.509803921568633</v>
      </c>
      <c r="K26" s="38">
        <f t="shared" si="4"/>
        <v>1.15E-2</v>
      </c>
      <c r="L26" s="38">
        <f t="shared" si="4"/>
        <v>7.4999999999999997E-3</v>
      </c>
      <c r="M26" s="62">
        <f t="shared" si="4"/>
        <v>37.254901960784309</v>
      </c>
      <c r="N26" s="62">
        <f t="shared" si="4"/>
        <v>53</v>
      </c>
      <c r="O26" s="62">
        <f t="shared" si="4"/>
        <v>4.2</v>
      </c>
      <c r="P26" s="62">
        <f t="shared" si="4"/>
        <v>90.578216046615864</v>
      </c>
      <c r="Q26" s="38">
        <f t="shared" si="4"/>
        <v>9.8192771084337341E-2</v>
      </c>
    </row>
    <row r="27" spans="1:19" x14ac:dyDescent="0.35">
      <c r="A27" s="26" t="s">
        <v>14</v>
      </c>
      <c r="H27" s="38">
        <f>AVERAGE(H9:H22)</f>
        <v>0.151</v>
      </c>
      <c r="I27" s="38">
        <f t="shared" ref="I27:Q27" si="5">AVERAGE(I9:I22)</f>
        <v>3.4142857142857148E-2</v>
      </c>
      <c r="J27" s="62">
        <f t="shared" si="5"/>
        <v>71.945267170845597</v>
      </c>
      <c r="K27" s="38">
        <f t="shared" si="5"/>
        <v>1.6214285714285716E-2</v>
      </c>
      <c r="L27" s="38">
        <f t="shared" si="5"/>
        <v>8.4285714285714294E-3</v>
      </c>
      <c r="M27" s="62">
        <f t="shared" si="5"/>
        <v>34.906289469535821</v>
      </c>
      <c r="N27" s="62">
        <f t="shared" si="5"/>
        <v>73.071428571428569</v>
      </c>
      <c r="O27" s="62">
        <f t="shared" si="5"/>
        <v>6.9571428571428573</v>
      </c>
      <c r="P27" s="62">
        <f t="shared" si="5"/>
        <v>84.721410022282925</v>
      </c>
      <c r="Q27" s="38">
        <f t="shared" si="5"/>
        <v>0.15268574772157589</v>
      </c>
    </row>
    <row r="28" spans="1:19" x14ac:dyDescent="0.35">
      <c r="A28" s="26" t="s">
        <v>15</v>
      </c>
      <c r="H28" s="38">
        <f>STDEV(H9:H22)</f>
        <v>6.8107381278503035E-2</v>
      </c>
      <c r="I28" s="38">
        <f t="shared" ref="I28:Q28" si="6">STDEV(I9:I22)</f>
        <v>2.0478345571911739E-2</v>
      </c>
      <c r="J28" s="62">
        <f t="shared" si="6"/>
        <v>18.563264873878367</v>
      </c>
      <c r="K28" s="38">
        <f t="shared" si="6"/>
        <v>1.3400221418541339E-2</v>
      </c>
      <c r="L28" s="38">
        <f t="shared" si="6"/>
        <v>4.8787496146244051E-3</v>
      </c>
      <c r="M28" s="62">
        <f t="shared" si="6"/>
        <v>33.404628945461489</v>
      </c>
      <c r="N28" s="62">
        <f t="shared" si="6"/>
        <v>46.603836563287167</v>
      </c>
      <c r="O28" s="62">
        <f t="shared" si="6"/>
        <v>6.1689937199257656</v>
      </c>
      <c r="P28" s="62">
        <f t="shared" si="6"/>
        <v>15.789727397290235</v>
      </c>
      <c r="Q28" s="38">
        <f t="shared" si="6"/>
        <v>0.23682760660073721</v>
      </c>
    </row>
    <row r="29" spans="1:19" x14ac:dyDescent="0.35">
      <c r="A29" s="26" t="s">
        <v>31</v>
      </c>
      <c r="H29" s="38">
        <f>H28/H27</f>
        <v>0.45104226012253668</v>
      </c>
      <c r="I29" s="38">
        <f t="shared" ref="I29:Q29" si="7">I28/I27</f>
        <v>0.59978417993046929</v>
      </c>
      <c r="J29" s="38">
        <f t="shared" si="7"/>
        <v>0.25801926386341595</v>
      </c>
      <c r="K29" s="38">
        <f t="shared" si="7"/>
        <v>0.82644537383074335</v>
      </c>
      <c r="L29" s="38">
        <f t="shared" si="7"/>
        <v>0.57883470004018356</v>
      </c>
      <c r="M29" s="38">
        <f t="shared" si="7"/>
        <v>0.95698023058609838</v>
      </c>
      <c r="N29" s="38">
        <f t="shared" si="7"/>
        <v>0.63778466460021543</v>
      </c>
      <c r="O29" s="38">
        <f t="shared" si="7"/>
        <v>0.88671367637536669</v>
      </c>
      <c r="P29" s="38">
        <f t="shared" si="7"/>
        <v>0.18637233956726304</v>
      </c>
      <c r="Q29" s="38">
        <f t="shared" si="7"/>
        <v>1.5510786706339801</v>
      </c>
    </row>
    <row r="30" spans="1:19" x14ac:dyDescent="0.35">
      <c r="A30" s="26" t="s">
        <v>90</v>
      </c>
      <c r="H30" s="20"/>
      <c r="I30" s="20"/>
      <c r="J30" s="20">
        <v>63.9</v>
      </c>
      <c r="K30" s="20"/>
      <c r="L30" s="20"/>
      <c r="M30" s="20"/>
      <c r="N30" s="20"/>
      <c r="O30" s="20"/>
      <c r="P30" s="20">
        <v>77.5</v>
      </c>
      <c r="Q30" s="20"/>
    </row>
    <row r="31" spans="1:19" x14ac:dyDescent="0.35">
      <c r="A31" s="26" t="s">
        <v>101</v>
      </c>
      <c r="H31" s="20"/>
      <c r="I31" s="20"/>
      <c r="J31" s="20">
        <f>P30*0.75</f>
        <v>58.125</v>
      </c>
      <c r="K31" s="20"/>
      <c r="L31" s="20"/>
      <c r="M31" s="20"/>
      <c r="N31" s="20"/>
      <c r="O31" s="20"/>
      <c r="P31" s="20"/>
      <c r="Q31" s="20"/>
    </row>
    <row r="32" spans="1:19" ht="29" x14ac:dyDescent="0.35">
      <c r="A32" s="26" t="s">
        <v>32</v>
      </c>
      <c r="H32" s="20"/>
      <c r="I32" s="20"/>
      <c r="J32" s="20">
        <v>83.1</v>
      </c>
      <c r="K32" s="20"/>
      <c r="L32" s="20"/>
      <c r="M32" s="20"/>
      <c r="N32" s="20"/>
      <c r="O32" s="20"/>
      <c r="P32" s="20">
        <v>90.7</v>
      </c>
      <c r="Q32" s="38">
        <f>MEDIAN(Q12:Q22)</f>
        <v>9.638554216867469E-2</v>
      </c>
    </row>
    <row r="33" spans="1:17" x14ac:dyDescent="0.35">
      <c r="A33" s="26" t="s">
        <v>33</v>
      </c>
      <c r="H33" s="20"/>
      <c r="I33" s="20"/>
      <c r="J33" s="20">
        <v>76</v>
      </c>
      <c r="K33" s="20"/>
      <c r="L33" s="20"/>
      <c r="M33" s="20"/>
      <c r="N33" s="20"/>
      <c r="O33" s="20"/>
      <c r="P33" s="20">
        <v>87.4</v>
      </c>
      <c r="Q33" s="20"/>
    </row>
    <row r="34" spans="1:17" x14ac:dyDescent="0.35">
      <c r="A34" s="26" t="s">
        <v>88</v>
      </c>
      <c r="H34" s="20"/>
      <c r="I34" s="20"/>
      <c r="J34" s="20">
        <v>66.3</v>
      </c>
      <c r="K34" s="20"/>
      <c r="L34" s="20"/>
      <c r="M34" s="20"/>
      <c r="N34" s="20"/>
      <c r="O34" s="20"/>
      <c r="P34" s="20">
        <v>81.5</v>
      </c>
      <c r="Q34" s="20"/>
    </row>
    <row r="35" spans="1:17" x14ac:dyDescent="0.35">
      <c r="A35" s="20" t="s">
        <v>101</v>
      </c>
      <c r="H35" s="20"/>
      <c r="I35" s="20"/>
      <c r="J35" s="63">
        <f>P32*(1-Q32)</f>
        <v>81.957831325301214</v>
      </c>
      <c r="K35" s="20"/>
      <c r="L35" s="20"/>
      <c r="M35" s="20"/>
      <c r="N35" s="20"/>
      <c r="O35" s="20"/>
      <c r="P35" s="20"/>
      <c r="Q35" s="20"/>
    </row>
    <row r="38" spans="1:17" x14ac:dyDescent="0.35">
      <c r="A38" s="60" t="s">
        <v>1</v>
      </c>
      <c r="B38" s="60" t="s">
        <v>3</v>
      </c>
    </row>
    <row r="39" spans="1:17" x14ac:dyDescent="0.35">
      <c r="A39" s="20">
        <v>6.2E-2</v>
      </c>
      <c r="B39" s="20">
        <v>61.29032258064516</v>
      </c>
    </row>
    <row r="40" spans="1:17" x14ac:dyDescent="0.35">
      <c r="A40" s="20">
        <v>6.6000000000000003E-2</v>
      </c>
      <c r="B40" s="20">
        <v>48.484848484848484</v>
      </c>
    </row>
    <row r="41" spans="1:17" x14ac:dyDescent="0.35">
      <c r="A41" s="20">
        <v>7.8E-2</v>
      </c>
      <c r="B41" s="20">
        <v>61.53846153846154</v>
      </c>
    </row>
    <row r="42" spans="1:17" x14ac:dyDescent="0.35">
      <c r="A42" s="20">
        <v>0.11</v>
      </c>
      <c r="B42" s="20">
        <v>83.636363636363626</v>
      </c>
    </row>
    <row r="43" spans="1:17" x14ac:dyDescent="0.35">
      <c r="A43" s="20">
        <v>0.12</v>
      </c>
      <c r="B43" s="20">
        <v>41.666666666666657</v>
      </c>
    </row>
    <row r="44" spans="1:17" x14ac:dyDescent="0.35">
      <c r="A44" s="20">
        <v>0.13600000000000001</v>
      </c>
      <c r="B44" s="20">
        <v>82.352941176470594</v>
      </c>
    </row>
    <row r="45" spans="1:17" x14ac:dyDescent="0.35">
      <c r="A45" s="20">
        <v>0.14000000000000001</v>
      </c>
      <c r="B45" s="20">
        <v>60.000000000000007</v>
      </c>
    </row>
    <row r="46" spans="1:17" x14ac:dyDescent="0.35">
      <c r="A46" s="20">
        <v>0.14399999999999999</v>
      </c>
      <c r="B46" s="20">
        <v>48.611111111111107</v>
      </c>
    </row>
    <row r="47" spans="1:17" x14ac:dyDescent="0.35">
      <c r="A47" s="20">
        <v>0.156</v>
      </c>
      <c r="B47" s="20">
        <v>66.666666666666671</v>
      </c>
    </row>
    <row r="48" spans="1:17" x14ac:dyDescent="0.35">
      <c r="A48" s="20">
        <v>0.16600000000000001</v>
      </c>
      <c r="B48" s="20">
        <v>83.132530120481931</v>
      </c>
    </row>
    <row r="49" spans="1:2" x14ac:dyDescent="0.35">
      <c r="A49" s="20">
        <v>0.16600000000000001</v>
      </c>
      <c r="B49" s="20">
        <v>89.156626506024111</v>
      </c>
    </row>
    <row r="50" spans="1:2" x14ac:dyDescent="0.35">
      <c r="A50" s="20">
        <v>0.216</v>
      </c>
      <c r="B50" s="20">
        <v>93.518518518518505</v>
      </c>
    </row>
    <row r="51" spans="1:2" x14ac:dyDescent="0.35">
      <c r="A51" s="20">
        <v>0.26400000000000001</v>
      </c>
      <c r="B51" s="20">
        <v>95.454545454545453</v>
      </c>
    </row>
    <row r="52" spans="1:2" x14ac:dyDescent="0.35">
      <c r="A52" s="20">
        <v>0.28999999999999998</v>
      </c>
      <c r="B52" s="20">
        <v>91.724137931034477</v>
      </c>
    </row>
    <row r="56" spans="1:2" x14ac:dyDescent="0.35">
      <c r="A56" s="60" t="s">
        <v>1</v>
      </c>
      <c r="B56" s="60" t="s">
        <v>3</v>
      </c>
    </row>
    <row r="57" spans="1:2" x14ac:dyDescent="0.35">
      <c r="A57" s="60">
        <v>46</v>
      </c>
      <c r="B57" s="60">
        <v>90.434782608695656</v>
      </c>
    </row>
    <row r="58" spans="1:2" x14ac:dyDescent="0.35">
      <c r="A58" s="60">
        <v>31</v>
      </c>
      <c r="B58" s="60">
        <v>87.096774193548384</v>
      </c>
    </row>
    <row r="59" spans="1:2" x14ac:dyDescent="0.35">
      <c r="A59" s="60">
        <v>52</v>
      </c>
      <c r="B59" s="60">
        <v>92.307692307692307</v>
      </c>
    </row>
    <row r="60" spans="1:2" x14ac:dyDescent="0.35">
      <c r="A60" s="60">
        <v>116</v>
      </c>
      <c r="B60" s="60">
        <v>98.275862068965509</v>
      </c>
    </row>
    <row r="61" spans="1:2" x14ac:dyDescent="0.35">
      <c r="A61" s="60">
        <v>56</v>
      </c>
      <c r="B61" s="60">
        <v>83.928571428571431</v>
      </c>
    </row>
    <row r="62" spans="1:2" x14ac:dyDescent="0.35">
      <c r="A62" s="60">
        <v>44</v>
      </c>
      <c r="B62" s="60">
        <v>88.63636363636364</v>
      </c>
    </row>
    <row r="63" spans="1:2" x14ac:dyDescent="0.35">
      <c r="A63" s="60">
        <v>103</v>
      </c>
      <c r="B63" s="60">
        <v>96.116504854368941</v>
      </c>
    </row>
    <row r="64" spans="1:2" x14ac:dyDescent="0.35">
      <c r="A64" s="60">
        <v>162</v>
      </c>
      <c r="B64" s="60">
        <v>97.53086419753086</v>
      </c>
    </row>
    <row r="65" spans="1:2" x14ac:dyDescent="0.35">
      <c r="A65" s="60">
        <v>97</v>
      </c>
      <c r="B65" s="60">
        <v>90.721649484536087</v>
      </c>
    </row>
    <row r="66" spans="1:2" x14ac:dyDescent="0.35">
      <c r="A66" s="60">
        <v>50</v>
      </c>
      <c r="B66" s="60">
        <v>64</v>
      </c>
    </row>
    <row r="67" spans="1:2" x14ac:dyDescent="0.35">
      <c r="A67" s="60">
        <v>10</v>
      </c>
      <c r="B67" s="60">
        <v>50</v>
      </c>
    </row>
    <row r="68" spans="1:2" x14ac:dyDescent="0.35">
      <c r="A68" s="60">
        <v>54</v>
      </c>
      <c r="B68" s="60">
        <v>57.407407407407405</v>
      </c>
    </row>
    <row r="69" spans="1:2" x14ac:dyDescent="0.35">
      <c r="A69" s="60">
        <v>44</v>
      </c>
      <c r="B69" s="60">
        <v>90.909090909090907</v>
      </c>
    </row>
    <row r="70" spans="1:2" x14ac:dyDescent="0.35">
      <c r="A70" s="60">
        <v>158</v>
      </c>
      <c r="B70" s="60">
        <v>98.734177215189874</v>
      </c>
    </row>
    <row r="74" spans="1:2" ht="29" x14ac:dyDescent="0.35">
      <c r="A74" s="64" t="s">
        <v>103</v>
      </c>
      <c r="B74" s="64" t="s">
        <v>104</v>
      </c>
    </row>
    <row r="75" spans="1:2" x14ac:dyDescent="0.35">
      <c r="A75" s="39">
        <v>83.329192546583855</v>
      </c>
      <c r="B75" s="39">
        <v>60.000000000000007</v>
      </c>
    </row>
    <row r="76" spans="1:2" x14ac:dyDescent="0.35">
      <c r="A76" s="39">
        <v>2.8095733610822133</v>
      </c>
      <c r="B76" s="39">
        <v>61.29032258064516</v>
      </c>
    </row>
    <row r="77" spans="1:2" x14ac:dyDescent="0.35">
      <c r="A77" s="39">
        <v>81.65680473372781</v>
      </c>
      <c r="B77" s="39">
        <v>66.666666666666671</v>
      </c>
    </row>
    <row r="78" spans="1:2" x14ac:dyDescent="0.35">
      <c r="A78" s="39">
        <v>91.83709869203328</v>
      </c>
      <c r="B78" s="39">
        <v>91.724137931034477</v>
      </c>
    </row>
    <row r="79" spans="1:2" x14ac:dyDescent="0.35">
      <c r="A79" s="39">
        <v>78.872633390705687</v>
      </c>
      <c r="B79" s="39">
        <v>83.132530120481931</v>
      </c>
    </row>
    <row r="80" spans="1:2" x14ac:dyDescent="0.35">
      <c r="A80" s="39">
        <v>77.556818181818187</v>
      </c>
      <c r="B80" s="39">
        <v>82.352941176470594</v>
      </c>
    </row>
    <row r="81" spans="1:2" x14ac:dyDescent="0.35">
      <c r="A81" s="39">
        <v>86.852263422622542</v>
      </c>
      <c r="B81" s="39">
        <v>89.156626506024111</v>
      </c>
    </row>
    <row r="82" spans="1:2" x14ac:dyDescent="0.35">
      <c r="A82" s="39">
        <v>93.467078189300409</v>
      </c>
      <c r="B82" s="39">
        <v>93.518518518518505</v>
      </c>
    </row>
    <row r="83" spans="1:2" x14ac:dyDescent="0.35">
      <c r="A83" s="39">
        <v>77.491408934707906</v>
      </c>
      <c r="B83" s="39">
        <v>48.611111111111107</v>
      </c>
    </row>
    <row r="84" spans="1:2" x14ac:dyDescent="0.35">
      <c r="A84" s="39">
        <v>58.256410256410255</v>
      </c>
      <c r="B84" s="39">
        <v>61.53846153846154</v>
      </c>
    </row>
    <row r="85" spans="1:2" x14ac:dyDescent="0.35">
      <c r="A85" s="39">
        <v>43.939393939393938</v>
      </c>
      <c r="B85" s="39">
        <v>48.484848484848484</v>
      </c>
    </row>
    <row r="86" spans="1:2" x14ac:dyDescent="0.35">
      <c r="A86" s="39">
        <v>51.666666666666664</v>
      </c>
      <c r="B86" s="39">
        <v>41.666666666666657</v>
      </c>
    </row>
    <row r="87" spans="1:2" x14ac:dyDescent="0.35">
      <c r="A87" s="39">
        <v>81.818181818181813</v>
      </c>
      <c r="B87" s="39">
        <v>83.636363636363626</v>
      </c>
    </row>
    <row r="88" spans="1:2" x14ac:dyDescent="0.35">
      <c r="A88" s="60">
        <v>95.742232451093216</v>
      </c>
      <c r="B88" s="60">
        <v>95.454545454545453</v>
      </c>
    </row>
  </sheetData>
  <sortState xmlns:xlrd2="http://schemas.microsoft.com/office/spreadsheetml/2017/richdata2" ref="S9:T22">
    <sortCondition ref="S8:S22"/>
  </sortState>
  <mergeCells count="11">
    <mergeCell ref="D1:E1"/>
    <mergeCell ref="D2:E2"/>
    <mergeCell ref="D3:E3"/>
    <mergeCell ref="D4:E4"/>
    <mergeCell ref="B7:G7"/>
    <mergeCell ref="K7:M7"/>
    <mergeCell ref="N7:P7"/>
    <mergeCell ref="H24:J24"/>
    <mergeCell ref="K24:M24"/>
    <mergeCell ref="N24:P24"/>
    <mergeCell ref="H7:J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8"/>
  <sheetViews>
    <sheetView workbookViewId="0"/>
  </sheetViews>
  <sheetFormatPr defaultColWidth="8.7265625" defaultRowHeight="14.5" x14ac:dyDescent="0.35"/>
  <cols>
    <col min="1" max="1" width="17.26953125" style="60" customWidth="1"/>
    <col min="2" max="16384" width="8.7265625" style="60"/>
  </cols>
  <sheetData>
    <row r="1" spans="1:16" s="40" customFormat="1" x14ac:dyDescent="0.35">
      <c r="A1" s="23" t="s">
        <v>18</v>
      </c>
      <c r="B1" s="23" t="s">
        <v>74</v>
      </c>
      <c r="D1" s="65" t="s">
        <v>29</v>
      </c>
      <c r="E1" s="65"/>
      <c r="F1" s="25"/>
    </row>
    <row r="2" spans="1:16" s="40" customFormat="1" x14ac:dyDescent="0.35">
      <c r="A2" s="23" t="s">
        <v>21</v>
      </c>
      <c r="B2" s="23">
        <v>6.3E-2</v>
      </c>
      <c r="D2" s="65" t="s">
        <v>27</v>
      </c>
      <c r="E2" s="65"/>
      <c r="F2" s="23"/>
    </row>
    <row r="3" spans="1:16" s="26" customFormat="1" x14ac:dyDescent="0.35">
      <c r="A3" s="23" t="s">
        <v>22</v>
      </c>
      <c r="B3" s="23" t="s">
        <v>72</v>
      </c>
      <c r="D3" s="65" t="s">
        <v>30</v>
      </c>
      <c r="E3" s="65"/>
      <c r="F3" s="25"/>
    </row>
    <row r="4" spans="1:16" s="26" customFormat="1" x14ac:dyDescent="0.35">
      <c r="A4" s="23" t="s">
        <v>24</v>
      </c>
      <c r="B4" s="23"/>
      <c r="D4" s="65"/>
      <c r="E4" s="65"/>
      <c r="F4" s="25"/>
    </row>
    <row r="5" spans="1:16" s="26" customFormat="1" x14ac:dyDescent="0.35">
      <c r="A5" s="23" t="s">
        <v>40</v>
      </c>
      <c r="B5" s="23" t="s">
        <v>73</v>
      </c>
      <c r="D5" s="23"/>
      <c r="E5" s="23"/>
      <c r="F5" s="25"/>
    </row>
    <row r="6" spans="1:16" s="26" customFormat="1" x14ac:dyDescent="0.35">
      <c r="A6" s="23"/>
      <c r="B6" s="23"/>
      <c r="D6" s="23"/>
      <c r="E6" s="23"/>
      <c r="F6" s="25"/>
    </row>
    <row r="7" spans="1:16" s="26" customFormat="1" x14ac:dyDescent="0.35">
      <c r="A7" s="40"/>
      <c r="B7" s="46" t="s">
        <v>12</v>
      </c>
      <c r="C7" s="46"/>
      <c r="D7" s="46"/>
      <c r="E7" s="46"/>
      <c r="F7" s="46"/>
      <c r="G7" s="46"/>
      <c r="H7" s="46" t="s">
        <v>4</v>
      </c>
      <c r="I7" s="46"/>
      <c r="J7" s="46"/>
      <c r="K7" s="46" t="s">
        <v>5</v>
      </c>
      <c r="L7" s="46"/>
      <c r="M7" s="46"/>
      <c r="N7" s="46" t="s">
        <v>6</v>
      </c>
      <c r="O7" s="46"/>
      <c r="P7" s="46"/>
    </row>
    <row r="8" spans="1:16" s="26" customFormat="1" ht="43.5" x14ac:dyDescent="0.35">
      <c r="A8" s="40" t="s">
        <v>52</v>
      </c>
      <c r="B8" s="40" t="s">
        <v>7</v>
      </c>
      <c r="C8" s="40" t="s">
        <v>8</v>
      </c>
      <c r="D8" s="40" t="s">
        <v>16</v>
      </c>
      <c r="E8" s="40" t="s">
        <v>10</v>
      </c>
      <c r="F8" s="40" t="s">
        <v>9</v>
      </c>
      <c r="G8" s="40" t="s">
        <v>11</v>
      </c>
      <c r="H8" s="40" t="s">
        <v>1</v>
      </c>
      <c r="I8" s="40" t="s">
        <v>2</v>
      </c>
      <c r="J8" s="40" t="s">
        <v>3</v>
      </c>
      <c r="K8" s="40" t="s">
        <v>1</v>
      </c>
      <c r="L8" s="40" t="s">
        <v>2</v>
      </c>
      <c r="M8" s="40" t="s">
        <v>3</v>
      </c>
      <c r="N8" s="40" t="s">
        <v>1</v>
      </c>
      <c r="O8" s="40" t="s">
        <v>2</v>
      </c>
      <c r="P8" s="40" t="s">
        <v>3</v>
      </c>
    </row>
    <row r="9" spans="1:16" x14ac:dyDescent="0.35">
      <c r="A9" s="60" t="s">
        <v>53</v>
      </c>
      <c r="B9" s="60">
        <v>0.34</v>
      </c>
      <c r="C9" s="60">
        <v>18</v>
      </c>
      <c r="D9" s="66">
        <f>B9/C9</f>
        <v>1.8888888888888889E-2</v>
      </c>
      <c r="E9" s="60">
        <v>442</v>
      </c>
      <c r="F9" s="60">
        <v>0</v>
      </c>
      <c r="G9" s="66">
        <f>F9/E9*100</f>
        <v>0</v>
      </c>
      <c r="H9" s="60">
        <v>0.22</v>
      </c>
      <c r="I9" s="60">
        <v>0.06</v>
      </c>
      <c r="J9" s="66">
        <f>(H9-I9)/H9*100</f>
        <v>72.727272727272734</v>
      </c>
      <c r="K9" s="60" t="s">
        <v>70</v>
      </c>
      <c r="N9" s="60">
        <v>539</v>
      </c>
      <c r="O9" s="60">
        <v>32</v>
      </c>
      <c r="P9" s="66">
        <f>(N9-O9)/N9*100</f>
        <v>94.063079777365488</v>
      </c>
    </row>
    <row r="10" spans="1:16" x14ac:dyDescent="0.35">
      <c r="A10" s="60" t="s">
        <v>54</v>
      </c>
      <c r="B10" s="60">
        <v>1.34</v>
      </c>
      <c r="C10" s="60">
        <v>46</v>
      </c>
      <c r="D10" s="66">
        <f t="shared" ref="D10:D25" si="0">B10/C10</f>
        <v>2.9130434782608697E-2</v>
      </c>
      <c r="E10" s="60">
        <v>2127</v>
      </c>
      <c r="F10" s="60">
        <v>0</v>
      </c>
      <c r="G10" s="66">
        <f t="shared" ref="G10:G25" si="1">F10/E10*100</f>
        <v>0</v>
      </c>
      <c r="H10" s="60">
        <v>0.31</v>
      </c>
      <c r="I10" s="60">
        <v>7.0000000000000007E-2</v>
      </c>
      <c r="J10" s="66">
        <f t="shared" ref="J10:J25" si="2">(H10-I10)/H10*100</f>
        <v>77.41935483870968</v>
      </c>
      <c r="K10" s="60" t="s">
        <v>70</v>
      </c>
      <c r="N10" s="60">
        <v>387</v>
      </c>
      <c r="O10" s="60">
        <v>48</v>
      </c>
      <c r="P10" s="66">
        <f t="shared" ref="P10:P25" si="3">(N10-O10)/N10*100</f>
        <v>87.596899224806208</v>
      </c>
    </row>
    <row r="11" spans="1:16" x14ac:dyDescent="0.35">
      <c r="A11" s="60" t="s">
        <v>55</v>
      </c>
      <c r="B11" s="60">
        <v>0.8</v>
      </c>
      <c r="C11" s="60">
        <v>11</v>
      </c>
      <c r="D11" s="66">
        <f t="shared" si="0"/>
        <v>7.2727272727272738E-2</v>
      </c>
      <c r="E11" s="60">
        <v>1149</v>
      </c>
      <c r="F11" s="60">
        <v>0</v>
      </c>
      <c r="G11" s="66">
        <f t="shared" si="1"/>
        <v>0</v>
      </c>
      <c r="H11" s="60">
        <v>0.42</v>
      </c>
      <c r="I11" s="60">
        <v>7.0000000000000007E-2</v>
      </c>
      <c r="J11" s="66">
        <f t="shared" si="2"/>
        <v>83.333333333333329</v>
      </c>
      <c r="K11" s="60" t="s">
        <v>70</v>
      </c>
      <c r="N11" s="60">
        <v>512</v>
      </c>
      <c r="O11" s="60">
        <v>43</v>
      </c>
      <c r="P11" s="66">
        <f t="shared" si="3"/>
        <v>91.6015625</v>
      </c>
    </row>
    <row r="12" spans="1:16" x14ac:dyDescent="0.35">
      <c r="A12" s="60" t="s">
        <v>56</v>
      </c>
      <c r="B12" s="60">
        <v>0.44</v>
      </c>
      <c r="C12" s="60">
        <v>6</v>
      </c>
      <c r="D12" s="66">
        <f t="shared" si="0"/>
        <v>7.3333333333333334E-2</v>
      </c>
      <c r="E12" s="60">
        <v>890</v>
      </c>
      <c r="F12" s="60">
        <v>0</v>
      </c>
      <c r="G12" s="66">
        <f t="shared" si="1"/>
        <v>0</v>
      </c>
      <c r="H12" s="60">
        <v>0.15</v>
      </c>
      <c r="I12" s="60">
        <v>0.04</v>
      </c>
      <c r="J12" s="66">
        <f t="shared" si="2"/>
        <v>73.333333333333329</v>
      </c>
      <c r="K12" s="60" t="s">
        <v>70</v>
      </c>
      <c r="N12" s="60">
        <v>150</v>
      </c>
      <c r="O12" s="60">
        <v>18</v>
      </c>
      <c r="P12" s="66">
        <f t="shared" si="3"/>
        <v>88</v>
      </c>
    </row>
    <row r="13" spans="1:16" x14ac:dyDescent="0.35">
      <c r="A13" s="60" t="s">
        <v>57</v>
      </c>
      <c r="B13" s="60">
        <v>0.48</v>
      </c>
      <c r="C13" s="60">
        <v>5</v>
      </c>
      <c r="D13" s="66">
        <f t="shared" si="0"/>
        <v>9.6000000000000002E-2</v>
      </c>
      <c r="E13" s="60">
        <v>572</v>
      </c>
      <c r="F13" s="60">
        <v>0</v>
      </c>
      <c r="G13" s="66">
        <f t="shared" si="1"/>
        <v>0</v>
      </c>
      <c r="H13" s="60">
        <v>0.17</v>
      </c>
      <c r="I13" s="60">
        <v>7.0000000000000007E-2</v>
      </c>
      <c r="J13" s="66">
        <f t="shared" si="2"/>
        <v>58.82352941176471</v>
      </c>
      <c r="K13" s="60" t="s">
        <v>70</v>
      </c>
      <c r="N13" s="60">
        <v>510</v>
      </c>
      <c r="O13" s="60">
        <v>43</v>
      </c>
      <c r="P13" s="66">
        <f t="shared" si="3"/>
        <v>91.568627450980387</v>
      </c>
    </row>
    <row r="14" spans="1:16" x14ac:dyDescent="0.35">
      <c r="A14" s="60" t="s">
        <v>58</v>
      </c>
      <c r="B14" s="60">
        <v>0.86</v>
      </c>
      <c r="C14" s="60">
        <v>7</v>
      </c>
      <c r="D14" s="66">
        <f t="shared" si="0"/>
        <v>0.12285714285714286</v>
      </c>
      <c r="E14" s="60">
        <v>1637</v>
      </c>
      <c r="F14" s="60">
        <v>0</v>
      </c>
      <c r="G14" s="66">
        <f t="shared" si="1"/>
        <v>0</v>
      </c>
      <c r="H14" s="60">
        <v>0.2</v>
      </c>
      <c r="I14" s="60">
        <v>0.04</v>
      </c>
      <c r="J14" s="66">
        <f t="shared" si="2"/>
        <v>80</v>
      </c>
      <c r="K14" s="60" t="s">
        <v>70</v>
      </c>
      <c r="N14" s="60">
        <v>780</v>
      </c>
      <c r="O14" s="60">
        <v>16</v>
      </c>
      <c r="P14" s="66">
        <f t="shared" si="3"/>
        <v>97.948717948717942</v>
      </c>
    </row>
    <row r="15" spans="1:16" x14ac:dyDescent="0.35">
      <c r="A15" s="60" t="s">
        <v>59</v>
      </c>
      <c r="B15" s="60">
        <v>0.77</v>
      </c>
      <c r="C15" s="60">
        <v>13</v>
      </c>
      <c r="D15" s="66">
        <f t="shared" si="0"/>
        <v>5.9230769230769233E-2</v>
      </c>
      <c r="E15" s="60">
        <v>1319</v>
      </c>
      <c r="F15" s="60">
        <v>95</v>
      </c>
      <c r="G15" s="66">
        <f t="shared" si="1"/>
        <v>7.202426080363912</v>
      </c>
      <c r="H15" s="60">
        <v>0.21</v>
      </c>
      <c r="I15" s="60">
        <v>0.04</v>
      </c>
      <c r="J15" s="66">
        <f t="shared" si="2"/>
        <v>80.952380952380949</v>
      </c>
      <c r="K15" s="60" t="s">
        <v>70</v>
      </c>
      <c r="N15" s="60">
        <v>580</v>
      </c>
      <c r="O15" s="60">
        <v>32</v>
      </c>
      <c r="P15" s="66">
        <f t="shared" si="3"/>
        <v>94.482758620689651</v>
      </c>
    </row>
    <row r="16" spans="1:16" x14ac:dyDescent="0.35">
      <c r="A16" s="60" t="s">
        <v>60</v>
      </c>
      <c r="B16" s="60">
        <v>0.73</v>
      </c>
      <c r="C16" s="60">
        <v>12</v>
      </c>
      <c r="D16" s="66">
        <f t="shared" si="0"/>
        <v>6.083333333333333E-2</v>
      </c>
      <c r="E16" s="60">
        <v>645</v>
      </c>
      <c r="F16" s="60">
        <v>89</v>
      </c>
      <c r="G16" s="66">
        <f t="shared" si="1"/>
        <v>13.798449612403102</v>
      </c>
      <c r="H16" s="60">
        <v>0.17</v>
      </c>
      <c r="I16" s="60">
        <v>0.14000000000000001</v>
      </c>
      <c r="J16" s="66">
        <f t="shared" si="2"/>
        <v>17.647058823529409</v>
      </c>
      <c r="K16" s="60" t="s">
        <v>70</v>
      </c>
      <c r="N16" s="60">
        <v>570</v>
      </c>
      <c r="O16" s="60">
        <v>120</v>
      </c>
      <c r="P16" s="66">
        <f t="shared" si="3"/>
        <v>78.94736842105263</v>
      </c>
    </row>
    <row r="17" spans="1:18" x14ac:dyDescent="0.35">
      <c r="A17" s="60" t="s">
        <v>61</v>
      </c>
      <c r="B17" s="60">
        <v>0.47</v>
      </c>
      <c r="C17" s="60">
        <v>7</v>
      </c>
      <c r="D17" s="66">
        <f t="shared" si="0"/>
        <v>6.7142857142857143E-2</v>
      </c>
      <c r="E17" s="60">
        <v>971</v>
      </c>
      <c r="F17" s="60">
        <v>0</v>
      </c>
      <c r="G17" s="66">
        <f t="shared" si="1"/>
        <v>0</v>
      </c>
      <c r="H17" s="60">
        <v>7.0000000000000007E-2</v>
      </c>
      <c r="I17" s="60">
        <v>0.01</v>
      </c>
      <c r="J17" s="66">
        <f t="shared" si="2"/>
        <v>85.714285714285708</v>
      </c>
      <c r="K17" s="60" t="s">
        <v>70</v>
      </c>
      <c r="N17" s="60">
        <v>40</v>
      </c>
      <c r="O17" s="60">
        <v>10</v>
      </c>
      <c r="P17" s="66">
        <f t="shared" si="3"/>
        <v>75</v>
      </c>
    </row>
    <row r="18" spans="1:18" x14ac:dyDescent="0.35">
      <c r="A18" s="60" t="s">
        <v>62</v>
      </c>
      <c r="B18" s="60">
        <v>0.69</v>
      </c>
      <c r="C18" s="60">
        <v>16</v>
      </c>
      <c r="D18" s="66">
        <f t="shared" si="0"/>
        <v>4.3124999999999997E-2</v>
      </c>
      <c r="E18" s="60">
        <v>1695</v>
      </c>
      <c r="F18" s="60">
        <v>0</v>
      </c>
      <c r="G18" s="66">
        <f t="shared" si="1"/>
        <v>0</v>
      </c>
      <c r="H18" s="60">
        <v>0.17</v>
      </c>
      <c r="I18" s="60">
        <v>0.01</v>
      </c>
      <c r="J18" s="66">
        <f t="shared" si="2"/>
        <v>94.117647058823522</v>
      </c>
      <c r="K18" s="60">
        <v>9.9000000000000005E-2</v>
      </c>
      <c r="L18" s="60" t="s">
        <v>108</v>
      </c>
      <c r="M18" s="60">
        <f>(0.099-0.005)/K18*100</f>
        <v>94.949494949494948</v>
      </c>
      <c r="N18" s="60">
        <v>230</v>
      </c>
      <c r="O18" s="60">
        <v>17</v>
      </c>
      <c r="P18" s="66">
        <f t="shared" si="3"/>
        <v>92.608695652173907</v>
      </c>
    </row>
    <row r="19" spans="1:18" x14ac:dyDescent="0.35">
      <c r="A19" s="60" t="s">
        <v>63</v>
      </c>
      <c r="B19" s="60">
        <v>0.26</v>
      </c>
      <c r="C19" s="60">
        <v>9</v>
      </c>
      <c r="D19" s="66">
        <f t="shared" si="0"/>
        <v>2.8888888888888891E-2</v>
      </c>
      <c r="E19" s="60">
        <v>1208</v>
      </c>
      <c r="F19" s="60">
        <v>0</v>
      </c>
      <c r="G19" s="66">
        <f t="shared" si="1"/>
        <v>0</v>
      </c>
      <c r="H19" s="60">
        <v>0.28000000000000003</v>
      </c>
      <c r="I19" s="60">
        <v>0.03</v>
      </c>
      <c r="J19" s="66">
        <f t="shared" si="2"/>
        <v>89.285714285714278</v>
      </c>
      <c r="K19" s="60" t="s">
        <v>70</v>
      </c>
      <c r="N19" s="60">
        <v>94</v>
      </c>
      <c r="O19" s="60">
        <v>6</v>
      </c>
      <c r="P19" s="66">
        <f t="shared" si="3"/>
        <v>93.61702127659575</v>
      </c>
    </row>
    <row r="20" spans="1:18" x14ac:dyDescent="0.35">
      <c r="A20" s="60" t="s">
        <v>64</v>
      </c>
      <c r="B20" s="60">
        <v>0.7</v>
      </c>
      <c r="C20" s="60">
        <v>6</v>
      </c>
      <c r="D20" s="66">
        <f t="shared" si="0"/>
        <v>0.11666666666666665</v>
      </c>
      <c r="E20" s="60">
        <v>1300</v>
      </c>
      <c r="F20" s="60">
        <v>0</v>
      </c>
      <c r="G20" s="66">
        <f t="shared" si="1"/>
        <v>0</v>
      </c>
      <c r="H20" s="60">
        <v>0.56000000000000005</v>
      </c>
      <c r="I20" s="60">
        <v>0.05</v>
      </c>
      <c r="J20" s="66">
        <f t="shared" si="2"/>
        <v>91.071428571428569</v>
      </c>
      <c r="K20" s="60">
        <v>1.9900000000000001E-2</v>
      </c>
      <c r="L20" s="60">
        <v>1.18E-2</v>
      </c>
      <c r="M20" s="66">
        <f>(K20-L20)/K20*100</f>
        <v>40.7035175879397</v>
      </c>
      <c r="N20" s="60">
        <v>389</v>
      </c>
      <c r="O20" s="60">
        <v>24</v>
      </c>
      <c r="P20" s="66">
        <f t="shared" si="3"/>
        <v>93.830334190231355</v>
      </c>
    </row>
    <row r="21" spans="1:18" x14ac:dyDescent="0.35">
      <c r="A21" s="60" t="s">
        <v>65</v>
      </c>
      <c r="B21" s="60">
        <v>0.71</v>
      </c>
      <c r="C21" s="60">
        <v>4</v>
      </c>
      <c r="D21" s="66">
        <f t="shared" si="0"/>
        <v>0.17749999999999999</v>
      </c>
      <c r="E21" s="60">
        <v>2876</v>
      </c>
      <c r="F21" s="60">
        <v>891</v>
      </c>
      <c r="G21" s="66">
        <f t="shared" si="1"/>
        <v>30.980528511821976</v>
      </c>
      <c r="H21" s="60">
        <v>0.57999999999999996</v>
      </c>
      <c r="I21" s="60">
        <v>0.05</v>
      </c>
      <c r="J21" s="66">
        <f t="shared" si="2"/>
        <v>91.379310344827587</v>
      </c>
      <c r="K21" s="60" t="s">
        <v>70</v>
      </c>
      <c r="N21" s="60">
        <v>308</v>
      </c>
      <c r="O21" s="60">
        <v>21</v>
      </c>
      <c r="P21" s="66">
        <f t="shared" si="3"/>
        <v>93.181818181818173</v>
      </c>
      <c r="Q21" s="26"/>
      <c r="R21" s="26"/>
    </row>
    <row r="22" spans="1:18" x14ac:dyDescent="0.35">
      <c r="A22" s="60" t="s">
        <v>66</v>
      </c>
      <c r="B22" s="60">
        <v>0.51</v>
      </c>
      <c r="C22" s="60">
        <v>21</v>
      </c>
      <c r="D22" s="66">
        <f t="shared" si="0"/>
        <v>2.4285714285714285E-2</v>
      </c>
      <c r="E22" s="60">
        <v>1829</v>
      </c>
      <c r="F22" s="60">
        <v>0</v>
      </c>
      <c r="G22" s="66">
        <f t="shared" si="1"/>
        <v>0</v>
      </c>
      <c r="H22" s="60">
        <v>0.32</v>
      </c>
      <c r="I22" s="60">
        <v>0.05</v>
      </c>
      <c r="J22" s="66">
        <f t="shared" si="2"/>
        <v>84.375</v>
      </c>
      <c r="K22" s="60">
        <v>1.2200000000000001E-2</v>
      </c>
      <c r="L22" s="60">
        <v>1.6799999999999999E-2</v>
      </c>
      <c r="M22" s="66">
        <f>(K22-L22)/K22*100</f>
        <v>-37.704918032786864</v>
      </c>
      <c r="N22" s="60">
        <v>170</v>
      </c>
      <c r="O22" s="60">
        <v>17</v>
      </c>
      <c r="P22" s="66">
        <f t="shared" si="3"/>
        <v>90</v>
      </c>
      <c r="Q22" s="26"/>
      <c r="R22" s="26"/>
    </row>
    <row r="23" spans="1:18" x14ac:dyDescent="0.35">
      <c r="A23" s="60" t="s">
        <v>67</v>
      </c>
      <c r="B23" s="60">
        <v>0.76</v>
      </c>
      <c r="C23" s="60">
        <v>9</v>
      </c>
      <c r="D23" s="66">
        <f t="shared" si="0"/>
        <v>8.4444444444444447E-2</v>
      </c>
      <c r="E23" s="60">
        <v>1648</v>
      </c>
      <c r="F23" s="60">
        <v>359</v>
      </c>
      <c r="G23" s="66">
        <f t="shared" si="1"/>
        <v>21.783980582524272</v>
      </c>
      <c r="H23" s="60">
        <v>0.42</v>
      </c>
      <c r="I23" s="60">
        <v>0.13</v>
      </c>
      <c r="J23" s="66">
        <f t="shared" si="2"/>
        <v>69.047619047619051</v>
      </c>
      <c r="K23" s="60" t="s">
        <v>70</v>
      </c>
      <c r="N23" s="60">
        <v>280</v>
      </c>
      <c r="O23" s="60">
        <v>95</v>
      </c>
      <c r="P23" s="66">
        <f t="shared" si="3"/>
        <v>66.071428571428569</v>
      </c>
    </row>
    <row r="24" spans="1:18" x14ac:dyDescent="0.35">
      <c r="A24" s="60" t="s">
        <v>68</v>
      </c>
      <c r="B24" s="60">
        <v>2.62</v>
      </c>
      <c r="C24" s="60">
        <v>26</v>
      </c>
      <c r="D24" s="66">
        <f t="shared" si="0"/>
        <v>0.10076923076923078</v>
      </c>
      <c r="E24" s="60">
        <v>3565</v>
      </c>
      <c r="F24" s="60">
        <v>19</v>
      </c>
      <c r="G24" s="66">
        <f t="shared" si="1"/>
        <v>0.53295932678821878</v>
      </c>
      <c r="H24" s="60">
        <v>0.65</v>
      </c>
      <c r="I24" s="60">
        <v>0.12</v>
      </c>
      <c r="J24" s="66">
        <f t="shared" si="2"/>
        <v>81.538461538461533</v>
      </c>
      <c r="K24" s="60" t="s">
        <v>70</v>
      </c>
      <c r="L24" s="60">
        <v>1.1599999999999999E-2</v>
      </c>
      <c r="M24" s="60">
        <f>(0.005-L24)/0.005*100</f>
        <v>-131.99999999999997</v>
      </c>
      <c r="N24" s="60">
        <v>529</v>
      </c>
      <c r="O24" s="60">
        <v>73</v>
      </c>
      <c r="P24" s="66">
        <f t="shared" si="3"/>
        <v>86.200378071833654</v>
      </c>
    </row>
    <row r="25" spans="1:18" x14ac:dyDescent="0.35">
      <c r="A25" s="60" t="s">
        <v>69</v>
      </c>
      <c r="B25" s="60">
        <v>0.43</v>
      </c>
      <c r="C25" s="60">
        <v>5</v>
      </c>
      <c r="D25" s="66">
        <f t="shared" si="0"/>
        <v>8.5999999999999993E-2</v>
      </c>
      <c r="E25" s="60">
        <v>701</v>
      </c>
      <c r="F25" s="60">
        <v>0</v>
      </c>
      <c r="G25" s="66">
        <f t="shared" si="1"/>
        <v>0</v>
      </c>
      <c r="H25" s="60">
        <v>0.69</v>
      </c>
      <c r="I25" s="60">
        <v>0.1</v>
      </c>
      <c r="J25" s="66">
        <f t="shared" si="2"/>
        <v>85.507246376811594</v>
      </c>
      <c r="K25" s="60">
        <v>1.5599999999999999E-2</v>
      </c>
      <c r="L25" s="60" t="s">
        <v>108</v>
      </c>
      <c r="M25" s="60">
        <f>(0.0156-0.005)/K25*100</f>
        <v>67.948717948717942</v>
      </c>
      <c r="N25" s="60">
        <v>397</v>
      </c>
      <c r="O25" s="60">
        <v>67</v>
      </c>
      <c r="P25" s="66">
        <f t="shared" si="3"/>
        <v>83.123425692695221</v>
      </c>
    </row>
    <row r="26" spans="1:18" x14ac:dyDescent="0.35">
      <c r="I26" s="60" t="s">
        <v>70</v>
      </c>
    </row>
    <row r="27" spans="1:18" s="26" customFormat="1" x14ac:dyDescent="0.35">
      <c r="A27" s="40"/>
      <c r="B27" s="41" t="s">
        <v>12</v>
      </c>
      <c r="C27" s="42"/>
      <c r="D27" s="42"/>
      <c r="E27" s="42"/>
      <c r="F27" s="42"/>
      <c r="G27" s="43"/>
      <c r="H27" s="41" t="s">
        <v>4</v>
      </c>
      <c r="I27" s="42"/>
      <c r="J27" s="43"/>
      <c r="K27" s="41" t="s">
        <v>5</v>
      </c>
      <c r="L27" s="42"/>
      <c r="M27" s="43"/>
      <c r="N27" s="41" t="s">
        <v>6</v>
      </c>
      <c r="O27" s="42"/>
      <c r="P27" s="43"/>
      <c r="Q27" s="60"/>
      <c r="R27" s="60"/>
    </row>
    <row r="28" spans="1:18" s="26" customFormat="1" ht="43.5" x14ac:dyDescent="0.35">
      <c r="A28" s="40" t="s">
        <v>44</v>
      </c>
      <c r="B28" s="40" t="s">
        <v>7</v>
      </c>
      <c r="C28" s="40" t="s">
        <v>8</v>
      </c>
      <c r="D28" s="40" t="s">
        <v>16</v>
      </c>
      <c r="E28" s="40" t="s">
        <v>10</v>
      </c>
      <c r="F28" s="40" t="s">
        <v>9</v>
      </c>
      <c r="G28" s="40" t="s">
        <v>11</v>
      </c>
      <c r="H28" s="40" t="s">
        <v>1</v>
      </c>
      <c r="I28" s="40" t="s">
        <v>2</v>
      </c>
      <c r="J28" s="40" t="s">
        <v>3</v>
      </c>
      <c r="K28" s="40" t="s">
        <v>1</v>
      </c>
      <c r="L28" s="40" t="s">
        <v>2</v>
      </c>
      <c r="M28" s="40" t="s">
        <v>3</v>
      </c>
      <c r="N28" s="40" t="s">
        <v>1</v>
      </c>
      <c r="O28" s="40" t="s">
        <v>2</v>
      </c>
      <c r="P28" s="40" t="s">
        <v>3</v>
      </c>
      <c r="Q28" s="60"/>
      <c r="R28" s="60"/>
    </row>
    <row r="29" spans="1:18" x14ac:dyDescent="0.35">
      <c r="A29" s="26" t="s">
        <v>13</v>
      </c>
      <c r="B29" s="66">
        <f>MEDIAN(B9:B25)</f>
        <v>0.7</v>
      </c>
      <c r="C29" s="66">
        <f t="shared" ref="C29:P29" si="4">MEDIAN(C9:C25)</f>
        <v>9</v>
      </c>
      <c r="D29" s="66">
        <f t="shared" si="4"/>
        <v>7.2727272727272738E-2</v>
      </c>
      <c r="E29" s="66">
        <f t="shared" si="4"/>
        <v>1300</v>
      </c>
      <c r="F29" s="66">
        <f t="shared" si="4"/>
        <v>0</v>
      </c>
      <c r="G29" s="66">
        <f t="shared" si="4"/>
        <v>0</v>
      </c>
      <c r="H29" s="63">
        <f t="shared" si="4"/>
        <v>0.28000000000000003</v>
      </c>
      <c r="I29" s="66">
        <f t="shared" si="4"/>
        <v>0.05</v>
      </c>
      <c r="J29" s="66">
        <f t="shared" si="4"/>
        <v>81.538461538461533</v>
      </c>
      <c r="K29" s="66"/>
      <c r="L29" s="66"/>
      <c r="M29" s="66">
        <f>MEDIAN(M9:M25)</f>
        <v>40.7035175879397</v>
      </c>
      <c r="N29" s="66">
        <f t="shared" si="4"/>
        <v>389</v>
      </c>
      <c r="O29" s="66">
        <f t="shared" si="4"/>
        <v>32</v>
      </c>
      <c r="P29" s="66">
        <f t="shared" si="4"/>
        <v>91.568627450980387</v>
      </c>
    </row>
    <row r="30" spans="1:18" x14ac:dyDescent="0.35">
      <c r="A30" s="26" t="s">
        <v>14</v>
      </c>
      <c r="B30" s="66">
        <f>AVERAGE(B9:B25)</f>
        <v>0.75941176470588234</v>
      </c>
      <c r="C30" s="66">
        <f t="shared" ref="C30:P30" si="5">AVERAGE(C9:C25)</f>
        <v>13</v>
      </c>
      <c r="D30" s="66">
        <f t="shared" si="5"/>
        <v>7.4224939844185364E-2</v>
      </c>
      <c r="E30" s="66">
        <f t="shared" si="5"/>
        <v>1445.5294117647059</v>
      </c>
      <c r="F30" s="66">
        <f t="shared" si="5"/>
        <v>85.470588235294116</v>
      </c>
      <c r="G30" s="66">
        <f t="shared" si="5"/>
        <v>4.3704908302294987</v>
      </c>
      <c r="H30" s="66">
        <f t="shared" si="5"/>
        <v>0.32882352941176468</v>
      </c>
      <c r="I30" s="66">
        <f t="shared" si="5"/>
        <v>6.3529411764705904E-2</v>
      </c>
      <c r="J30" s="66">
        <f t="shared" si="5"/>
        <v>77.427822138723272</v>
      </c>
      <c r="K30" s="66"/>
      <c r="L30" s="66"/>
      <c r="M30" s="66">
        <f>AVERAGE(M9:M25)</f>
        <v>6.7793624906731509</v>
      </c>
      <c r="N30" s="66">
        <f t="shared" si="5"/>
        <v>380.29411764705884</v>
      </c>
      <c r="O30" s="66">
        <f t="shared" si="5"/>
        <v>40.117647058823529</v>
      </c>
      <c r="P30" s="66">
        <f t="shared" si="5"/>
        <v>88.108359740022891</v>
      </c>
    </row>
    <row r="31" spans="1:18" x14ac:dyDescent="0.35">
      <c r="A31" s="26" t="s">
        <v>15</v>
      </c>
      <c r="B31" s="66">
        <f>STDEV(B9:B25)</f>
        <v>0.54096523211103065</v>
      </c>
      <c r="C31" s="66">
        <f t="shared" ref="C31:P31" si="6">STDEV(C9:C25)</f>
        <v>10.523782589924593</v>
      </c>
      <c r="D31" s="66">
        <f t="shared" si="6"/>
        <v>4.1324485345306743E-2</v>
      </c>
      <c r="E31" s="66">
        <f t="shared" si="6"/>
        <v>828.03873080060839</v>
      </c>
      <c r="F31" s="66">
        <f t="shared" si="6"/>
        <v>225.8152224848501</v>
      </c>
      <c r="G31" s="66">
        <f t="shared" si="6"/>
        <v>9.1929692021733072</v>
      </c>
      <c r="H31" s="66">
        <f t="shared" si="6"/>
        <v>0.19150334047155604</v>
      </c>
      <c r="I31" s="66">
        <f t="shared" si="6"/>
        <v>3.8720339692238648E-2</v>
      </c>
      <c r="J31" s="66">
        <f t="shared" si="6"/>
        <v>17.821889662656538</v>
      </c>
      <c r="K31" s="66"/>
      <c r="L31" s="66"/>
      <c r="M31" s="66">
        <f>STDEV(M9:M25)</f>
        <v>92.066651496388403</v>
      </c>
      <c r="N31" s="66">
        <f t="shared" si="6"/>
        <v>201.6189985795865</v>
      </c>
      <c r="O31" s="66">
        <f t="shared" si="6"/>
        <v>31.862757164401938</v>
      </c>
      <c r="P31" s="66">
        <f t="shared" si="6"/>
        <v>8.2154593506512814</v>
      </c>
    </row>
    <row r="32" spans="1:18" x14ac:dyDescent="0.35">
      <c r="A32" s="26" t="s">
        <v>31</v>
      </c>
      <c r="B32" s="66">
        <f>B31/B30</f>
        <v>0.71234771075813486</v>
      </c>
      <c r="C32" s="66">
        <f t="shared" ref="C32:P32" si="7">C31/C30</f>
        <v>0.80952173768650715</v>
      </c>
      <c r="D32" s="66">
        <f t="shared" si="7"/>
        <v>0.55674663303272476</v>
      </c>
      <c r="E32" s="66">
        <f t="shared" si="7"/>
        <v>0.57282731438147405</v>
      </c>
      <c r="F32" s="66">
        <f t="shared" si="7"/>
        <v>2.6420225617635595</v>
      </c>
      <c r="G32" s="66">
        <f t="shared" si="7"/>
        <v>2.1034180276933738</v>
      </c>
      <c r="H32" s="66">
        <f t="shared" si="7"/>
        <v>0.58238940751636004</v>
      </c>
      <c r="I32" s="66">
        <f t="shared" si="7"/>
        <v>0.60948682848894142</v>
      </c>
      <c r="J32" s="66">
        <f t="shared" si="7"/>
        <v>0.23017423414965768</v>
      </c>
      <c r="K32" s="66"/>
      <c r="L32" s="66"/>
      <c r="M32" s="66">
        <f>M31/M30</f>
        <v>13.580429077667851</v>
      </c>
      <c r="N32" s="66">
        <f t="shared" si="7"/>
        <v>0.53016596687594286</v>
      </c>
      <c r="O32" s="66">
        <f t="shared" si="7"/>
        <v>0.79423294984579607</v>
      </c>
      <c r="P32" s="66">
        <f t="shared" si="7"/>
        <v>9.3242677254374531E-2</v>
      </c>
    </row>
    <row r="33" spans="1:16" x14ac:dyDescent="0.35">
      <c r="A33" s="26" t="s">
        <v>90</v>
      </c>
      <c r="B33" s="66"/>
      <c r="C33" s="66"/>
      <c r="D33" s="66"/>
      <c r="E33" s="66"/>
      <c r="F33" s="66"/>
      <c r="G33" s="66"/>
      <c r="H33" s="66"/>
      <c r="I33" s="66"/>
      <c r="J33" s="66">
        <v>69.900000000000006</v>
      </c>
      <c r="K33" s="66"/>
      <c r="L33" s="66"/>
      <c r="M33" s="66"/>
      <c r="N33" s="66"/>
      <c r="O33" s="66"/>
      <c r="P33" s="66">
        <v>84.8</v>
      </c>
    </row>
    <row r="34" spans="1:16" x14ac:dyDescent="0.35">
      <c r="A34" s="26" t="s">
        <v>32</v>
      </c>
      <c r="H34" s="66">
        <v>0.28000000000000003</v>
      </c>
      <c r="I34" s="66">
        <v>0.05</v>
      </c>
      <c r="J34" s="66">
        <v>78.7</v>
      </c>
      <c r="K34" s="60">
        <f>P34*0.75</f>
        <v>66.75</v>
      </c>
      <c r="N34" s="66">
        <v>389</v>
      </c>
      <c r="O34" s="66">
        <v>32</v>
      </c>
      <c r="P34" s="66">
        <v>89</v>
      </c>
    </row>
    <row r="35" spans="1:16" x14ac:dyDescent="0.35">
      <c r="A35" s="26" t="s">
        <v>33</v>
      </c>
      <c r="H35" s="66">
        <v>0.32882352941176468</v>
      </c>
      <c r="I35" s="66">
        <v>6.3529411764705918E-2</v>
      </c>
      <c r="J35" s="66">
        <v>73.42</v>
      </c>
      <c r="N35" s="66">
        <v>380.29411764705884</v>
      </c>
      <c r="O35" s="66">
        <v>40.117647058823529</v>
      </c>
      <c r="P35" s="66">
        <v>86.7</v>
      </c>
    </row>
    <row r="36" spans="1:16" x14ac:dyDescent="0.35">
      <c r="A36" s="26" t="s">
        <v>88</v>
      </c>
      <c r="H36" s="66"/>
      <c r="I36" s="66"/>
      <c r="J36" s="66">
        <v>63.8</v>
      </c>
      <c r="N36" s="66"/>
      <c r="O36" s="66"/>
      <c r="P36" s="66">
        <v>79.7</v>
      </c>
    </row>
    <row r="37" spans="1:16" x14ac:dyDescent="0.35">
      <c r="A37" s="60" t="s">
        <v>102</v>
      </c>
      <c r="J37" s="60">
        <f>0.85*0.75*100</f>
        <v>63.749999999999993</v>
      </c>
    </row>
    <row r="39" spans="1:16" x14ac:dyDescent="0.35">
      <c r="A39" s="60" t="s">
        <v>1</v>
      </c>
      <c r="B39" s="60" t="s">
        <v>3</v>
      </c>
    </row>
    <row r="40" spans="1:16" x14ac:dyDescent="0.35">
      <c r="A40" s="60">
        <v>0.22</v>
      </c>
      <c r="B40" s="60">
        <v>72.727272727272734</v>
      </c>
    </row>
    <row r="41" spans="1:16" x14ac:dyDescent="0.35">
      <c r="A41" s="60">
        <v>0.31</v>
      </c>
      <c r="B41" s="60">
        <v>77.41935483870968</v>
      </c>
    </row>
    <row r="42" spans="1:16" x14ac:dyDescent="0.35">
      <c r="A42" s="60">
        <v>0.42</v>
      </c>
      <c r="B42" s="60">
        <v>83.333333333333329</v>
      </c>
    </row>
    <row r="43" spans="1:16" x14ac:dyDescent="0.35">
      <c r="A43" s="60">
        <v>0.15</v>
      </c>
      <c r="B43" s="60">
        <v>73.333333333333329</v>
      </c>
    </row>
    <row r="44" spans="1:16" x14ac:dyDescent="0.35">
      <c r="A44" s="60">
        <v>0.17</v>
      </c>
      <c r="B44" s="60">
        <v>58.82352941176471</v>
      </c>
    </row>
    <row r="45" spans="1:16" x14ac:dyDescent="0.35">
      <c r="A45" s="60">
        <v>0.2</v>
      </c>
      <c r="B45" s="60">
        <v>80</v>
      </c>
    </row>
    <row r="46" spans="1:16" x14ac:dyDescent="0.35">
      <c r="A46" s="60">
        <v>0.21</v>
      </c>
      <c r="B46" s="60">
        <v>80.952380952380949</v>
      </c>
    </row>
    <row r="47" spans="1:16" x14ac:dyDescent="0.35">
      <c r="A47" s="60">
        <v>0.17</v>
      </c>
      <c r="B47" s="60">
        <v>17.647058823529409</v>
      </c>
    </row>
    <row r="48" spans="1:16" x14ac:dyDescent="0.35">
      <c r="A48" s="60">
        <v>7.0000000000000007E-2</v>
      </c>
      <c r="B48" s="60">
        <v>85.714285714285708</v>
      </c>
    </row>
    <row r="49" spans="1:2" x14ac:dyDescent="0.35">
      <c r="A49" s="60">
        <v>0.17</v>
      </c>
      <c r="B49" s="60">
        <v>94.117647058823522</v>
      </c>
    </row>
    <row r="50" spans="1:2" x14ac:dyDescent="0.35">
      <c r="A50" s="60">
        <v>0.28000000000000003</v>
      </c>
      <c r="B50" s="60">
        <v>89.285714285714278</v>
      </c>
    </row>
    <row r="51" spans="1:2" x14ac:dyDescent="0.35">
      <c r="A51" s="60">
        <v>0.56000000000000005</v>
      </c>
      <c r="B51" s="60">
        <v>91.071428571428569</v>
      </c>
    </row>
    <row r="52" spans="1:2" x14ac:dyDescent="0.35">
      <c r="A52" s="60">
        <v>0.57999999999999996</v>
      </c>
      <c r="B52" s="60">
        <v>91.379310344827587</v>
      </c>
    </row>
    <row r="53" spans="1:2" x14ac:dyDescent="0.35">
      <c r="A53" s="60">
        <v>0.32</v>
      </c>
      <c r="B53" s="60">
        <v>84.375</v>
      </c>
    </row>
    <row r="54" spans="1:2" x14ac:dyDescent="0.35">
      <c r="A54" s="60">
        <v>0.42</v>
      </c>
      <c r="B54" s="60">
        <v>69.047619047619051</v>
      </c>
    </row>
    <row r="55" spans="1:2" x14ac:dyDescent="0.35">
      <c r="A55" s="60">
        <v>0.65</v>
      </c>
      <c r="B55" s="60">
        <v>81.538461538461533</v>
      </c>
    </row>
    <row r="56" spans="1:2" x14ac:dyDescent="0.35">
      <c r="A56" s="60">
        <v>0.69</v>
      </c>
      <c r="B56" s="60">
        <v>85.507246376811594</v>
      </c>
    </row>
    <row r="61" spans="1:2" x14ac:dyDescent="0.35">
      <c r="A61" s="60" t="s">
        <v>1</v>
      </c>
      <c r="B61" s="60" t="s">
        <v>3</v>
      </c>
    </row>
    <row r="62" spans="1:2" x14ac:dyDescent="0.35">
      <c r="A62" s="60">
        <v>539</v>
      </c>
      <c r="B62" s="60">
        <v>94.063079777365488</v>
      </c>
    </row>
    <row r="63" spans="1:2" x14ac:dyDescent="0.35">
      <c r="A63" s="60">
        <v>387</v>
      </c>
      <c r="B63" s="60">
        <v>87.596899224806208</v>
      </c>
    </row>
    <row r="64" spans="1:2" x14ac:dyDescent="0.35">
      <c r="A64" s="60">
        <v>512</v>
      </c>
      <c r="B64" s="60">
        <v>91.6015625</v>
      </c>
    </row>
    <row r="65" spans="1:2" x14ac:dyDescent="0.35">
      <c r="A65" s="60">
        <v>150</v>
      </c>
      <c r="B65" s="60">
        <v>88</v>
      </c>
    </row>
    <row r="66" spans="1:2" x14ac:dyDescent="0.35">
      <c r="A66" s="60">
        <v>510</v>
      </c>
      <c r="B66" s="60">
        <v>91.568627450980387</v>
      </c>
    </row>
    <row r="67" spans="1:2" x14ac:dyDescent="0.35">
      <c r="A67" s="60">
        <v>780</v>
      </c>
      <c r="B67" s="60">
        <v>97.948717948717942</v>
      </c>
    </row>
    <row r="68" spans="1:2" x14ac:dyDescent="0.35">
      <c r="A68" s="60">
        <v>580</v>
      </c>
      <c r="B68" s="60">
        <v>94.482758620689651</v>
      </c>
    </row>
    <row r="69" spans="1:2" x14ac:dyDescent="0.35">
      <c r="A69" s="60">
        <v>570</v>
      </c>
      <c r="B69" s="60">
        <v>78.94736842105263</v>
      </c>
    </row>
    <row r="70" spans="1:2" x14ac:dyDescent="0.35">
      <c r="A70" s="60">
        <v>40</v>
      </c>
      <c r="B70" s="60">
        <v>75</v>
      </c>
    </row>
    <row r="71" spans="1:2" x14ac:dyDescent="0.35">
      <c r="A71" s="60">
        <v>230</v>
      </c>
      <c r="B71" s="60">
        <v>92.608695652173907</v>
      </c>
    </row>
    <row r="72" spans="1:2" x14ac:dyDescent="0.35">
      <c r="A72" s="60">
        <v>94</v>
      </c>
      <c r="B72" s="60">
        <v>93.61702127659575</v>
      </c>
    </row>
    <row r="73" spans="1:2" x14ac:dyDescent="0.35">
      <c r="A73" s="60">
        <v>389</v>
      </c>
      <c r="B73" s="60">
        <v>93.830334190231355</v>
      </c>
    </row>
    <row r="74" spans="1:2" x14ac:dyDescent="0.35">
      <c r="A74" s="60">
        <v>308</v>
      </c>
      <c r="B74" s="60">
        <v>93.181818181818173</v>
      </c>
    </row>
    <row r="75" spans="1:2" x14ac:dyDescent="0.35">
      <c r="A75" s="60">
        <v>170</v>
      </c>
      <c r="B75" s="60">
        <v>90</v>
      </c>
    </row>
    <row r="76" spans="1:2" x14ac:dyDescent="0.35">
      <c r="A76" s="60">
        <v>280</v>
      </c>
      <c r="B76" s="60">
        <v>66.071428571428569</v>
      </c>
    </row>
    <row r="77" spans="1:2" x14ac:dyDescent="0.35">
      <c r="A77" s="60">
        <v>529</v>
      </c>
      <c r="B77" s="60">
        <v>86.200378071833654</v>
      </c>
    </row>
    <row r="78" spans="1:2" x14ac:dyDescent="0.35">
      <c r="A78" s="60">
        <v>397</v>
      </c>
      <c r="B78" s="60">
        <v>83.123425692695221</v>
      </c>
    </row>
  </sheetData>
  <mergeCells count="12">
    <mergeCell ref="K7:M7"/>
    <mergeCell ref="N7:P7"/>
    <mergeCell ref="B27:G27"/>
    <mergeCell ref="H27:J27"/>
    <mergeCell ref="K27:M27"/>
    <mergeCell ref="N27:P27"/>
    <mergeCell ref="H7:J7"/>
    <mergeCell ref="D1:E1"/>
    <mergeCell ref="D2:E2"/>
    <mergeCell ref="D3:E3"/>
    <mergeCell ref="D4:E4"/>
    <mergeCell ref="B7:G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8"/>
  <sheetViews>
    <sheetView workbookViewId="0">
      <selection activeCell="R13" sqref="R13"/>
    </sheetView>
  </sheetViews>
  <sheetFormatPr defaultColWidth="8.7265625" defaultRowHeight="14.5" x14ac:dyDescent="0.35"/>
  <cols>
    <col min="1" max="1" width="16.54296875" style="20" customWidth="1"/>
    <col min="2" max="16384" width="8.7265625" style="20"/>
  </cols>
  <sheetData>
    <row r="1" spans="1:17" s="40" customFormat="1" x14ac:dyDescent="0.35">
      <c r="A1" s="23" t="s">
        <v>18</v>
      </c>
      <c r="B1" s="23" t="s">
        <v>42</v>
      </c>
      <c r="D1" s="47" t="s">
        <v>29</v>
      </c>
      <c r="E1" s="48"/>
      <c r="F1" s="25"/>
    </row>
    <row r="2" spans="1:17" s="40" customFormat="1" x14ac:dyDescent="0.35">
      <c r="A2" s="23" t="s">
        <v>21</v>
      </c>
      <c r="B2" s="23" t="s">
        <v>38</v>
      </c>
      <c r="D2" s="47" t="s">
        <v>27</v>
      </c>
      <c r="E2" s="48"/>
      <c r="F2" s="25"/>
    </row>
    <row r="3" spans="1:17" s="26" customFormat="1" x14ac:dyDescent="0.35">
      <c r="A3" s="23" t="s">
        <v>22</v>
      </c>
      <c r="B3" s="23" t="s">
        <v>39</v>
      </c>
      <c r="D3" s="47" t="s">
        <v>30</v>
      </c>
      <c r="E3" s="48"/>
      <c r="F3" s="25"/>
    </row>
    <row r="4" spans="1:17" s="26" customFormat="1" x14ac:dyDescent="0.35">
      <c r="A4" s="23" t="s">
        <v>24</v>
      </c>
      <c r="B4" s="23" t="s">
        <v>43</v>
      </c>
      <c r="D4" s="47"/>
      <c r="E4" s="48"/>
      <c r="F4" s="25"/>
    </row>
    <row r="5" spans="1:17" s="26" customFormat="1" x14ac:dyDescent="0.35">
      <c r="A5" s="23" t="s">
        <v>40</v>
      </c>
      <c r="B5" s="23" t="s">
        <v>41</v>
      </c>
      <c r="D5" s="23"/>
      <c r="E5" s="23"/>
      <c r="F5" s="25"/>
    </row>
    <row r="6" spans="1:17" s="26" customFormat="1" x14ac:dyDescent="0.35">
      <c r="A6" s="23"/>
      <c r="B6" s="23"/>
      <c r="D6" s="23"/>
      <c r="E6" s="23"/>
      <c r="F6" s="25"/>
    </row>
    <row r="7" spans="1:17" s="26" customFormat="1" x14ac:dyDescent="0.35">
      <c r="A7" s="40"/>
      <c r="B7" s="41" t="s">
        <v>12</v>
      </c>
      <c r="C7" s="42"/>
      <c r="D7" s="42"/>
      <c r="E7" s="42"/>
      <c r="F7" s="42"/>
      <c r="G7" s="43"/>
      <c r="H7" s="41" t="s">
        <v>4</v>
      </c>
      <c r="I7" s="42"/>
      <c r="J7" s="43"/>
      <c r="K7" s="41" t="s">
        <v>5</v>
      </c>
      <c r="L7" s="42"/>
      <c r="M7" s="43"/>
      <c r="N7" s="41" t="s">
        <v>6</v>
      </c>
      <c r="O7" s="42"/>
      <c r="P7" s="43"/>
      <c r="Q7" s="44" t="s">
        <v>34</v>
      </c>
    </row>
    <row r="8" spans="1:17" s="26" customFormat="1" ht="43.5" x14ac:dyDescent="0.35">
      <c r="A8" s="40" t="s">
        <v>0</v>
      </c>
      <c r="B8" s="40" t="s">
        <v>7</v>
      </c>
      <c r="C8" s="40" t="s">
        <v>8</v>
      </c>
      <c r="D8" s="40" t="s">
        <v>16</v>
      </c>
      <c r="E8" s="40" t="s">
        <v>10</v>
      </c>
      <c r="F8" s="40" t="s">
        <v>9</v>
      </c>
      <c r="G8" s="40" t="s">
        <v>11</v>
      </c>
      <c r="H8" s="40" t="s">
        <v>1</v>
      </c>
      <c r="I8" s="40" t="s">
        <v>2</v>
      </c>
      <c r="J8" s="40" t="s">
        <v>3</v>
      </c>
      <c r="K8" s="40" t="s">
        <v>1</v>
      </c>
      <c r="L8" s="40" t="s">
        <v>2</v>
      </c>
      <c r="M8" s="40" t="s">
        <v>3</v>
      </c>
      <c r="N8" s="40" t="s">
        <v>1</v>
      </c>
      <c r="O8" s="40" t="s">
        <v>2</v>
      </c>
      <c r="P8" s="40" t="s">
        <v>3</v>
      </c>
      <c r="Q8" s="45"/>
    </row>
    <row r="9" spans="1:17" x14ac:dyDescent="0.35">
      <c r="A9" s="61">
        <v>43107</v>
      </c>
      <c r="B9" s="20">
        <v>0.49</v>
      </c>
      <c r="C9" s="20">
        <v>19.2</v>
      </c>
      <c r="D9" s="67">
        <f t="shared" ref="D9:D32" si="0">B9/C9</f>
        <v>2.5520833333333333E-2</v>
      </c>
      <c r="E9" s="20">
        <v>12024</v>
      </c>
      <c r="F9" s="20">
        <v>0</v>
      </c>
      <c r="G9" s="67">
        <f t="shared" ref="G9:G32" si="1">F9/E9*100</f>
        <v>0</v>
      </c>
      <c r="H9" s="20">
        <v>0.03</v>
      </c>
      <c r="I9" s="20">
        <v>4.8000000000000001E-2</v>
      </c>
      <c r="J9" s="67">
        <f t="shared" ref="J9:J32" si="2">(H9-I9)/H9*100</f>
        <v>-60.000000000000007</v>
      </c>
      <c r="K9" s="20">
        <v>8.0000000000000002E-3</v>
      </c>
      <c r="L9" s="20">
        <v>7.0000000000000001E-3</v>
      </c>
      <c r="M9" s="67">
        <f t="shared" ref="M9:M32" si="3">(K9-L9)/K9*100</f>
        <v>12.5</v>
      </c>
      <c r="N9" s="20">
        <v>13.5</v>
      </c>
      <c r="O9" s="20">
        <v>8</v>
      </c>
      <c r="P9" s="67">
        <f t="shared" ref="P9:P32" si="4">(N9-O9)/N9*100</f>
        <v>40.74074074074074</v>
      </c>
      <c r="Q9" s="67">
        <f t="shared" ref="Q9:Q32" si="5">K9/H9</f>
        <v>0.26666666666666666</v>
      </c>
    </row>
    <row r="10" spans="1:17" x14ac:dyDescent="0.35">
      <c r="A10" s="61">
        <v>43126</v>
      </c>
      <c r="B10" s="20">
        <v>0.78</v>
      </c>
      <c r="C10" s="20">
        <v>17.7</v>
      </c>
      <c r="D10" s="67">
        <f t="shared" si="0"/>
        <v>4.4067796610169498E-2</v>
      </c>
      <c r="E10" s="20">
        <v>15710</v>
      </c>
      <c r="F10" s="20">
        <v>163.4</v>
      </c>
      <c r="G10" s="67">
        <f t="shared" si="1"/>
        <v>1.0401018459579885</v>
      </c>
      <c r="H10" s="20">
        <v>3.2000000000000001E-2</v>
      </c>
      <c r="I10" s="20">
        <v>4.8000000000000001E-2</v>
      </c>
      <c r="J10" s="67">
        <f t="shared" si="2"/>
        <v>-50</v>
      </c>
      <c r="K10" s="20">
        <v>5.0000000000000001E-3</v>
      </c>
      <c r="L10" s="20">
        <v>6.0000000000000001E-3</v>
      </c>
      <c r="M10" s="67">
        <f t="shared" si="3"/>
        <v>-20</v>
      </c>
      <c r="N10" s="20">
        <v>24</v>
      </c>
      <c r="O10" s="20">
        <v>19.5</v>
      </c>
      <c r="P10" s="67">
        <f t="shared" si="4"/>
        <v>18.75</v>
      </c>
      <c r="Q10" s="67">
        <f t="shared" si="5"/>
        <v>0.15625</v>
      </c>
    </row>
    <row r="11" spans="1:17" x14ac:dyDescent="0.35">
      <c r="A11" s="61">
        <v>43108</v>
      </c>
      <c r="B11" s="20">
        <v>0.2</v>
      </c>
      <c r="C11" s="20">
        <v>5.6</v>
      </c>
      <c r="D11" s="67">
        <f t="shared" si="0"/>
        <v>3.5714285714285719E-2</v>
      </c>
      <c r="E11" s="20">
        <v>46.33</v>
      </c>
      <c r="F11" s="20">
        <v>17</v>
      </c>
      <c r="G11" s="67">
        <f t="shared" si="1"/>
        <v>36.693287286855167</v>
      </c>
      <c r="H11" s="20">
        <v>3.7999999999999999E-2</v>
      </c>
      <c r="I11" s="20">
        <v>3.4000000000000002E-2</v>
      </c>
      <c r="J11" s="67">
        <f t="shared" si="2"/>
        <v>10.526315789473676</v>
      </c>
      <c r="K11" s="20">
        <v>5.0000000000000001E-3</v>
      </c>
      <c r="L11" s="20">
        <v>7.0000000000000001E-3</v>
      </c>
      <c r="M11" s="67">
        <f t="shared" si="3"/>
        <v>-40</v>
      </c>
      <c r="N11" s="20">
        <v>23</v>
      </c>
      <c r="O11" s="20">
        <v>17.5</v>
      </c>
      <c r="P11" s="67">
        <f t="shared" si="4"/>
        <v>23.913043478260871</v>
      </c>
      <c r="Q11" s="67">
        <f t="shared" si="5"/>
        <v>0.13157894736842105</v>
      </c>
    </row>
    <row r="12" spans="1:17" x14ac:dyDescent="0.35">
      <c r="A12" s="61">
        <v>43043</v>
      </c>
      <c r="B12" s="20">
        <v>0.97</v>
      </c>
      <c r="C12" s="20">
        <v>23.8</v>
      </c>
      <c r="D12" s="67">
        <f t="shared" si="0"/>
        <v>4.0756302521008404E-2</v>
      </c>
      <c r="E12" s="20">
        <v>8850.6</v>
      </c>
      <c r="F12" s="20">
        <v>0</v>
      </c>
      <c r="G12" s="67">
        <f t="shared" si="1"/>
        <v>0</v>
      </c>
      <c r="H12" s="20">
        <v>4.3999999999999997E-2</v>
      </c>
      <c r="I12" s="20">
        <v>2.5999999999999999E-2</v>
      </c>
      <c r="J12" s="67">
        <f t="shared" si="2"/>
        <v>40.909090909090907</v>
      </c>
      <c r="K12" s="20">
        <v>2.5000000000000001E-2</v>
      </c>
      <c r="L12" s="20">
        <v>1.2999999999999999E-2</v>
      </c>
      <c r="M12" s="67">
        <f t="shared" si="3"/>
        <v>48.000000000000007</v>
      </c>
      <c r="N12" s="20">
        <v>17</v>
      </c>
      <c r="O12" s="20">
        <v>2</v>
      </c>
      <c r="P12" s="67">
        <f t="shared" si="4"/>
        <v>88.235294117647058</v>
      </c>
      <c r="Q12" s="67">
        <f t="shared" si="5"/>
        <v>0.56818181818181823</v>
      </c>
    </row>
    <row r="13" spans="1:17" x14ac:dyDescent="0.35">
      <c r="A13" s="61">
        <v>42870</v>
      </c>
      <c r="B13" s="20">
        <v>0.73</v>
      </c>
      <c r="C13" s="20">
        <v>20.75</v>
      </c>
      <c r="D13" s="67">
        <f t="shared" si="0"/>
        <v>3.5180722891566263E-2</v>
      </c>
      <c r="E13" s="20">
        <v>28993</v>
      </c>
      <c r="F13" s="20">
        <v>2095</v>
      </c>
      <c r="G13" s="67">
        <f t="shared" si="1"/>
        <v>7.2258821094746999</v>
      </c>
      <c r="H13" s="20">
        <v>5.1999999999999998E-2</v>
      </c>
      <c r="I13" s="20">
        <v>0.04</v>
      </c>
      <c r="J13" s="67">
        <f t="shared" si="2"/>
        <v>23.076923076923073</v>
      </c>
      <c r="K13" s="20">
        <v>8.0000000000000002E-3</v>
      </c>
      <c r="L13" s="20">
        <v>8.9999999999999993E-3</v>
      </c>
      <c r="M13" s="67">
        <f t="shared" si="3"/>
        <v>-12.499999999999989</v>
      </c>
      <c r="N13" s="20">
        <v>6</v>
      </c>
      <c r="O13" s="20">
        <v>2</v>
      </c>
      <c r="P13" s="67">
        <f t="shared" si="4"/>
        <v>66.666666666666657</v>
      </c>
      <c r="Q13" s="67">
        <f t="shared" si="5"/>
        <v>0.15384615384615385</v>
      </c>
    </row>
    <row r="14" spans="1:17" x14ac:dyDescent="0.35">
      <c r="A14" s="61">
        <v>42901</v>
      </c>
      <c r="B14" s="20">
        <v>0.69</v>
      </c>
      <c r="C14" s="20">
        <v>15.25</v>
      </c>
      <c r="D14" s="67">
        <f t="shared" si="0"/>
        <v>4.5245901639344256E-2</v>
      </c>
      <c r="E14" s="20">
        <v>4831</v>
      </c>
      <c r="F14" s="20">
        <v>0</v>
      </c>
      <c r="G14" s="67">
        <f t="shared" si="1"/>
        <v>0</v>
      </c>
      <c r="H14" s="20">
        <v>5.3999999999999999E-2</v>
      </c>
      <c r="I14" s="20">
        <v>6.8000000000000005E-2</v>
      </c>
      <c r="J14" s="67">
        <f t="shared" si="2"/>
        <v>-25.925925925925934</v>
      </c>
      <c r="K14" s="20">
        <v>1.7000000000000001E-2</v>
      </c>
      <c r="L14" s="20">
        <v>2.5000000000000001E-2</v>
      </c>
      <c r="M14" s="67">
        <f t="shared" si="3"/>
        <v>-47.058823529411761</v>
      </c>
      <c r="N14" s="20">
        <v>55</v>
      </c>
      <c r="O14" s="20">
        <v>4</v>
      </c>
      <c r="P14" s="67">
        <f t="shared" si="4"/>
        <v>92.72727272727272</v>
      </c>
      <c r="Q14" s="67">
        <f t="shared" si="5"/>
        <v>0.31481481481481483</v>
      </c>
    </row>
    <row r="15" spans="1:17" x14ac:dyDescent="0.35">
      <c r="A15" s="61">
        <v>43051</v>
      </c>
      <c r="B15" s="20">
        <v>0.25</v>
      </c>
      <c r="C15" s="20">
        <v>5.17</v>
      </c>
      <c r="D15" s="67">
        <f t="shared" si="0"/>
        <v>4.8355899419729211E-2</v>
      </c>
      <c r="E15" s="20">
        <v>5254.9</v>
      </c>
      <c r="F15" s="20">
        <v>0</v>
      </c>
      <c r="G15" s="67">
        <f t="shared" si="1"/>
        <v>0</v>
      </c>
      <c r="H15" s="20">
        <v>7.0000000000000007E-2</v>
      </c>
      <c r="I15" s="20">
        <v>4.2000000000000003E-2</v>
      </c>
      <c r="J15" s="67">
        <f t="shared" si="2"/>
        <v>40</v>
      </c>
      <c r="K15" s="20">
        <v>8.9999999999999993E-3</v>
      </c>
      <c r="L15" s="20">
        <v>7.0000000000000001E-3</v>
      </c>
      <c r="M15" s="67">
        <f t="shared" si="3"/>
        <v>22.222222222222214</v>
      </c>
      <c r="N15" s="20">
        <v>28</v>
      </c>
      <c r="O15" s="20">
        <v>14</v>
      </c>
      <c r="P15" s="67">
        <f t="shared" si="4"/>
        <v>50</v>
      </c>
      <c r="Q15" s="67">
        <f t="shared" si="5"/>
        <v>0.12857142857142856</v>
      </c>
    </row>
    <row r="16" spans="1:17" x14ac:dyDescent="0.35">
      <c r="A16" s="61">
        <v>43047</v>
      </c>
      <c r="B16" s="20">
        <v>0.48</v>
      </c>
      <c r="C16" s="20">
        <v>28.4</v>
      </c>
      <c r="D16" s="67">
        <f t="shared" si="0"/>
        <v>1.6901408450704227E-2</v>
      </c>
      <c r="E16" s="20">
        <v>15460.3</v>
      </c>
      <c r="F16" s="20">
        <v>0</v>
      </c>
      <c r="G16" s="67">
        <f t="shared" si="1"/>
        <v>0</v>
      </c>
      <c r="H16" s="20">
        <v>8.2000000000000003E-2</v>
      </c>
      <c r="I16" s="20">
        <v>3.7999999999999999E-2</v>
      </c>
      <c r="J16" s="67">
        <f t="shared" si="2"/>
        <v>53.658536585365859</v>
      </c>
      <c r="K16" s="20">
        <v>0.01</v>
      </c>
      <c r="L16" s="20">
        <v>7.0000000000000001E-3</v>
      </c>
      <c r="M16" s="67">
        <f t="shared" si="3"/>
        <v>30</v>
      </c>
      <c r="N16" s="20">
        <v>21</v>
      </c>
      <c r="O16" s="20">
        <v>7</v>
      </c>
      <c r="P16" s="67">
        <f t="shared" si="4"/>
        <v>66.666666666666657</v>
      </c>
      <c r="Q16" s="67">
        <f t="shared" si="5"/>
        <v>0.12195121951219512</v>
      </c>
    </row>
    <row r="17" spans="1:21" x14ac:dyDescent="0.35">
      <c r="A17" s="61">
        <v>43058</v>
      </c>
      <c r="B17" s="20">
        <v>0.32</v>
      </c>
      <c r="C17" s="20">
        <v>13.25</v>
      </c>
      <c r="D17" s="67">
        <f t="shared" si="0"/>
        <v>2.4150943396226414E-2</v>
      </c>
      <c r="E17" s="20">
        <v>3764.25</v>
      </c>
      <c r="F17" s="20">
        <v>0</v>
      </c>
      <c r="G17" s="67">
        <f t="shared" si="1"/>
        <v>0</v>
      </c>
      <c r="H17" s="20">
        <v>8.2000000000000003E-2</v>
      </c>
      <c r="I17" s="20">
        <v>0.09</v>
      </c>
      <c r="J17" s="67">
        <f t="shared" si="2"/>
        <v>-9.7560975609756024</v>
      </c>
      <c r="K17" s="20">
        <v>0.04</v>
      </c>
      <c r="L17" s="20">
        <v>0.04</v>
      </c>
      <c r="M17" s="67">
        <f t="shared" si="3"/>
        <v>0</v>
      </c>
      <c r="N17" s="20">
        <v>44.6</v>
      </c>
      <c r="O17" s="20">
        <v>26.6</v>
      </c>
      <c r="P17" s="67">
        <f t="shared" si="4"/>
        <v>40.358744394618832</v>
      </c>
      <c r="Q17" s="67">
        <f t="shared" si="5"/>
        <v>0.48780487804878048</v>
      </c>
    </row>
    <row r="18" spans="1:21" x14ac:dyDescent="0.35">
      <c r="A18" s="61">
        <v>43134</v>
      </c>
      <c r="B18" s="20">
        <v>0.35</v>
      </c>
      <c r="C18" s="20">
        <v>11.3</v>
      </c>
      <c r="D18" s="67">
        <f t="shared" si="0"/>
        <v>3.0973451327433624E-2</v>
      </c>
      <c r="E18" s="20">
        <v>7422.1</v>
      </c>
      <c r="F18" s="20">
        <v>0</v>
      </c>
      <c r="G18" s="67">
        <f t="shared" si="1"/>
        <v>0</v>
      </c>
      <c r="H18" s="20">
        <v>8.4000000000000005E-2</v>
      </c>
      <c r="I18" s="20">
        <v>4.5999999999999999E-2</v>
      </c>
      <c r="J18" s="67">
        <f t="shared" si="2"/>
        <v>45.238095238095241</v>
      </c>
      <c r="K18" s="20">
        <v>0.01</v>
      </c>
      <c r="L18" s="20">
        <v>1.2999999999999999E-2</v>
      </c>
      <c r="M18" s="67">
        <f t="shared" si="3"/>
        <v>-29.999999999999993</v>
      </c>
      <c r="N18" s="20">
        <v>27.5</v>
      </c>
      <c r="O18" s="20">
        <v>16</v>
      </c>
      <c r="P18" s="67">
        <f t="shared" si="4"/>
        <v>41.818181818181813</v>
      </c>
      <c r="Q18" s="67">
        <f t="shared" si="5"/>
        <v>0.11904761904761904</v>
      </c>
    </row>
    <row r="19" spans="1:21" x14ac:dyDescent="0.35">
      <c r="A19" s="61">
        <v>43144</v>
      </c>
      <c r="B19" s="20">
        <v>0.27</v>
      </c>
      <c r="C19" s="20">
        <v>3.4</v>
      </c>
      <c r="D19" s="67">
        <f t="shared" si="0"/>
        <v>7.9411764705882362E-2</v>
      </c>
      <c r="E19" s="20">
        <v>5061.2</v>
      </c>
      <c r="F19" s="20">
        <v>0</v>
      </c>
      <c r="G19" s="67">
        <f t="shared" si="1"/>
        <v>0</v>
      </c>
      <c r="H19" s="20">
        <v>9.6000000000000002E-2</v>
      </c>
      <c r="I19" s="20">
        <v>8.5999999999999993E-2</v>
      </c>
      <c r="J19" s="67">
        <f t="shared" si="2"/>
        <v>10.416666666666675</v>
      </c>
      <c r="K19" s="20">
        <v>1.7000000000000001E-2</v>
      </c>
      <c r="L19" s="20">
        <v>1.4999999999999999E-2</v>
      </c>
      <c r="M19" s="67">
        <f t="shared" si="3"/>
        <v>11.764705882352951</v>
      </c>
      <c r="N19" s="20">
        <v>28</v>
      </c>
      <c r="O19" s="20">
        <v>16.2</v>
      </c>
      <c r="P19" s="67">
        <f t="shared" si="4"/>
        <v>42.142857142857146</v>
      </c>
      <c r="Q19" s="67">
        <f t="shared" si="5"/>
        <v>0.17708333333333334</v>
      </c>
    </row>
    <row r="20" spans="1:21" x14ac:dyDescent="0.35">
      <c r="A20" s="61">
        <v>42866</v>
      </c>
      <c r="B20" s="20">
        <v>0.25</v>
      </c>
      <c r="C20" s="20">
        <v>15.5</v>
      </c>
      <c r="D20" s="67">
        <f t="shared" si="0"/>
        <v>1.6129032258064516E-2</v>
      </c>
      <c r="E20" s="20">
        <v>9913.2199999999993</v>
      </c>
      <c r="F20" s="20">
        <v>0</v>
      </c>
      <c r="G20" s="67">
        <f t="shared" si="1"/>
        <v>0</v>
      </c>
      <c r="H20" s="20">
        <v>0.105</v>
      </c>
      <c r="I20" s="20">
        <v>4.5999999999999999E-2</v>
      </c>
      <c r="J20" s="67">
        <f t="shared" si="2"/>
        <v>56.19047619047619</v>
      </c>
      <c r="K20" s="20">
        <v>1.0999999999999999E-2</v>
      </c>
      <c r="L20" s="20">
        <v>1.9E-2</v>
      </c>
      <c r="M20" s="67">
        <f t="shared" si="3"/>
        <v>-72.727272727272734</v>
      </c>
      <c r="N20" s="20">
        <v>27</v>
      </c>
      <c r="O20" s="20">
        <v>2</v>
      </c>
      <c r="P20" s="67">
        <f t="shared" si="4"/>
        <v>92.592592592592595</v>
      </c>
      <c r="Q20" s="67">
        <f t="shared" si="5"/>
        <v>0.10476190476190476</v>
      </c>
    </row>
    <row r="21" spans="1:21" x14ac:dyDescent="0.35">
      <c r="A21" s="61">
        <v>43159</v>
      </c>
      <c r="B21" s="20">
        <v>0.65</v>
      </c>
      <c r="C21" s="20">
        <v>12.4</v>
      </c>
      <c r="D21" s="67">
        <f t="shared" si="0"/>
        <v>5.2419354838709679E-2</v>
      </c>
      <c r="E21" s="20">
        <v>17488.3</v>
      </c>
      <c r="F21" s="20">
        <v>0</v>
      </c>
      <c r="G21" s="67">
        <f t="shared" si="1"/>
        <v>0</v>
      </c>
      <c r="H21" s="20">
        <v>0.112</v>
      </c>
      <c r="I21" s="20">
        <v>5.6000000000000001E-2</v>
      </c>
      <c r="J21" s="67">
        <f t="shared" si="2"/>
        <v>50</v>
      </c>
      <c r="K21" s="20">
        <v>1.6E-2</v>
      </c>
      <c r="L21" s="20">
        <v>2.1999999999999999E-2</v>
      </c>
      <c r="M21" s="67">
        <f t="shared" si="3"/>
        <v>-37.499999999999986</v>
      </c>
      <c r="N21" s="20">
        <v>46</v>
      </c>
      <c r="O21" s="20">
        <v>5.5</v>
      </c>
      <c r="P21" s="67">
        <f t="shared" si="4"/>
        <v>88.043478260869563</v>
      </c>
      <c r="Q21" s="67">
        <f t="shared" si="5"/>
        <v>0.14285714285714285</v>
      </c>
    </row>
    <row r="22" spans="1:21" x14ac:dyDescent="0.35">
      <c r="A22" s="61">
        <v>43104</v>
      </c>
      <c r="B22" s="20">
        <v>0.24</v>
      </c>
      <c r="C22" s="20">
        <v>7.2</v>
      </c>
      <c r="D22" s="67">
        <f t="shared" si="0"/>
        <v>3.3333333333333333E-2</v>
      </c>
      <c r="E22" s="20">
        <v>8517.9</v>
      </c>
      <c r="F22" s="20">
        <v>0</v>
      </c>
      <c r="G22" s="67">
        <f t="shared" si="1"/>
        <v>0</v>
      </c>
      <c r="H22" s="20">
        <v>0.122</v>
      </c>
      <c r="I22" s="20">
        <v>4.8000000000000001E-2</v>
      </c>
      <c r="J22" s="67">
        <f t="shared" si="2"/>
        <v>60.655737704918032</v>
      </c>
      <c r="K22" s="20">
        <v>1.2E-2</v>
      </c>
      <c r="L22" s="20">
        <v>1.2E-2</v>
      </c>
      <c r="M22" s="67">
        <f t="shared" si="3"/>
        <v>0</v>
      </c>
      <c r="N22" s="20">
        <v>30</v>
      </c>
      <c r="O22" s="20">
        <v>4</v>
      </c>
      <c r="P22" s="67">
        <f t="shared" si="4"/>
        <v>86.666666666666671</v>
      </c>
      <c r="Q22" s="67">
        <f t="shared" si="5"/>
        <v>9.8360655737704916E-2</v>
      </c>
    </row>
    <row r="23" spans="1:21" x14ac:dyDescent="0.35">
      <c r="A23" s="61">
        <v>43167</v>
      </c>
      <c r="B23" s="20">
        <v>0.48</v>
      </c>
      <c r="C23" s="20">
        <v>13.4</v>
      </c>
      <c r="D23" s="67">
        <f t="shared" si="0"/>
        <v>3.5820895522388055E-2</v>
      </c>
      <c r="E23" s="20">
        <v>9440.6</v>
      </c>
      <c r="F23" s="20">
        <v>0</v>
      </c>
      <c r="G23" s="67">
        <f t="shared" si="1"/>
        <v>0</v>
      </c>
      <c r="H23" s="20">
        <v>0.13800000000000001</v>
      </c>
      <c r="I23" s="20">
        <v>5.8000000000000003E-2</v>
      </c>
      <c r="J23" s="67">
        <f t="shared" si="2"/>
        <v>57.971014492753625</v>
      </c>
      <c r="K23" s="20">
        <v>1.2E-2</v>
      </c>
      <c r="L23" s="20">
        <v>1.4E-2</v>
      </c>
      <c r="M23" s="67">
        <f t="shared" si="3"/>
        <v>-16.666666666666664</v>
      </c>
      <c r="N23" s="20">
        <v>60</v>
      </c>
      <c r="O23" s="20">
        <v>12</v>
      </c>
      <c r="P23" s="67">
        <f t="shared" si="4"/>
        <v>80</v>
      </c>
      <c r="Q23" s="67">
        <f t="shared" si="5"/>
        <v>8.6956521739130432E-2</v>
      </c>
    </row>
    <row r="24" spans="1:21" x14ac:dyDescent="0.35">
      <c r="A24" s="61">
        <v>43172</v>
      </c>
      <c r="B24" s="20">
        <v>0.15</v>
      </c>
      <c r="C24" s="20">
        <v>5</v>
      </c>
      <c r="D24" s="67">
        <f t="shared" si="0"/>
        <v>0.03</v>
      </c>
      <c r="E24" s="20">
        <v>1880.8</v>
      </c>
      <c r="F24" s="20">
        <v>0</v>
      </c>
      <c r="G24" s="67">
        <f t="shared" si="1"/>
        <v>0</v>
      </c>
      <c r="H24" s="20">
        <v>0.14000000000000001</v>
      </c>
      <c r="I24" s="20">
        <v>6.4000000000000001E-2</v>
      </c>
      <c r="J24" s="67">
        <f t="shared" si="2"/>
        <v>54.285714285714292</v>
      </c>
      <c r="K24" s="20">
        <v>1.2999999999999999E-2</v>
      </c>
      <c r="L24" s="20">
        <v>1.0999999999999999E-2</v>
      </c>
      <c r="M24" s="67">
        <f t="shared" si="3"/>
        <v>15.384615384615385</v>
      </c>
      <c r="N24" s="20">
        <v>58</v>
      </c>
      <c r="O24" s="20">
        <v>11.5</v>
      </c>
      <c r="P24" s="67">
        <f t="shared" si="4"/>
        <v>80.172413793103445</v>
      </c>
      <c r="Q24" s="67">
        <f t="shared" si="5"/>
        <v>9.2857142857142846E-2</v>
      </c>
    </row>
    <row r="25" spans="1:21" x14ac:dyDescent="0.35">
      <c r="A25" s="61">
        <v>43181</v>
      </c>
      <c r="B25" s="20">
        <v>0.4</v>
      </c>
      <c r="C25" s="20">
        <v>13.25</v>
      </c>
      <c r="D25" s="67">
        <f t="shared" si="0"/>
        <v>3.0188679245283019E-2</v>
      </c>
      <c r="E25" s="20">
        <v>16627</v>
      </c>
      <c r="F25" s="20">
        <v>0</v>
      </c>
      <c r="G25" s="67">
        <f t="shared" si="1"/>
        <v>0</v>
      </c>
      <c r="H25" s="20">
        <v>0.14000000000000001</v>
      </c>
      <c r="I25" s="20">
        <v>0.1</v>
      </c>
      <c r="J25" s="67">
        <f t="shared" si="2"/>
        <v>28.571428571428577</v>
      </c>
      <c r="K25" s="20">
        <v>1.2E-2</v>
      </c>
      <c r="L25" s="20">
        <v>1.0999999999999999E-2</v>
      </c>
      <c r="M25" s="67">
        <f t="shared" si="3"/>
        <v>8.333333333333341</v>
      </c>
      <c r="N25" s="20">
        <v>74.5</v>
      </c>
      <c r="O25" s="20">
        <v>26</v>
      </c>
      <c r="P25" s="67">
        <f t="shared" si="4"/>
        <v>65.100671140939596</v>
      </c>
      <c r="Q25" s="67">
        <f t="shared" si="5"/>
        <v>8.5714285714285701E-2</v>
      </c>
    </row>
    <row r="26" spans="1:21" x14ac:dyDescent="0.35">
      <c r="A26" s="61">
        <v>43097</v>
      </c>
      <c r="B26" s="20">
        <v>1.31</v>
      </c>
      <c r="C26" s="20">
        <v>24.5</v>
      </c>
      <c r="D26" s="67">
        <f t="shared" si="0"/>
        <v>5.3469387755102044E-2</v>
      </c>
      <c r="E26" s="20">
        <v>6451</v>
      </c>
      <c r="F26" s="20">
        <v>3.8</v>
      </c>
      <c r="G26" s="67">
        <f t="shared" si="1"/>
        <v>5.8905596031623E-2</v>
      </c>
      <c r="H26" s="20">
        <v>0.14199999999999999</v>
      </c>
      <c r="I26" s="20">
        <v>7.0000000000000007E-2</v>
      </c>
      <c r="J26" s="67">
        <f t="shared" si="2"/>
        <v>50.704225352112665</v>
      </c>
      <c r="K26" s="20">
        <v>1.7000000000000001E-2</v>
      </c>
      <c r="L26" s="20">
        <v>1.0999999999999999E-2</v>
      </c>
      <c r="M26" s="67">
        <f t="shared" si="3"/>
        <v>35.294117647058833</v>
      </c>
      <c r="N26" s="20">
        <v>20</v>
      </c>
      <c r="O26" s="20">
        <v>5</v>
      </c>
      <c r="P26" s="67">
        <f t="shared" si="4"/>
        <v>75</v>
      </c>
      <c r="Q26" s="67">
        <f t="shared" si="5"/>
        <v>0.11971830985915495</v>
      </c>
    </row>
    <row r="27" spans="1:21" x14ac:dyDescent="0.35">
      <c r="A27" s="61">
        <v>43052</v>
      </c>
      <c r="B27" s="20">
        <v>0.26</v>
      </c>
      <c r="C27" s="20">
        <v>3</v>
      </c>
      <c r="D27" s="67">
        <f t="shared" si="0"/>
        <v>8.666666666666667E-2</v>
      </c>
      <c r="E27" s="20">
        <v>1592.9</v>
      </c>
      <c r="F27" s="20">
        <v>0</v>
      </c>
      <c r="G27" s="67">
        <f t="shared" si="1"/>
        <v>0</v>
      </c>
      <c r="H27" s="20">
        <v>0.14799999999999999</v>
      </c>
      <c r="I27" s="20">
        <v>9.6000000000000002E-2</v>
      </c>
      <c r="J27" s="67">
        <f t="shared" si="2"/>
        <v>35.13513513513513</v>
      </c>
      <c r="K27" s="20">
        <v>1.4E-2</v>
      </c>
      <c r="L27" s="20">
        <v>1.7999999999999999E-2</v>
      </c>
      <c r="M27" s="67">
        <f t="shared" si="3"/>
        <v>-28.571428571428559</v>
      </c>
      <c r="N27" s="20">
        <v>74</v>
      </c>
      <c r="O27" s="20">
        <v>28</v>
      </c>
      <c r="P27" s="67">
        <f t="shared" si="4"/>
        <v>62.162162162162161</v>
      </c>
      <c r="Q27" s="67">
        <f t="shared" si="5"/>
        <v>9.45945945945946E-2</v>
      </c>
    </row>
    <row r="28" spans="1:21" x14ac:dyDescent="0.35">
      <c r="A28" s="61">
        <v>42844</v>
      </c>
      <c r="B28" s="20">
        <v>0.42</v>
      </c>
      <c r="C28" s="20">
        <v>15</v>
      </c>
      <c r="D28" s="67">
        <f t="shared" si="0"/>
        <v>2.8000000000000001E-2</v>
      </c>
      <c r="E28" s="20">
        <v>21991.439999999999</v>
      </c>
      <c r="F28" s="20">
        <v>15605.4</v>
      </c>
      <c r="G28" s="67">
        <f t="shared" si="1"/>
        <v>70.961246739640515</v>
      </c>
      <c r="H28" s="20">
        <v>0.154</v>
      </c>
      <c r="I28" s="20">
        <v>2.1999999999999999E-2</v>
      </c>
      <c r="J28" s="67">
        <f t="shared" si="2"/>
        <v>85.714285714285722</v>
      </c>
      <c r="K28" s="20">
        <v>6.0000000000000001E-3</v>
      </c>
      <c r="L28" s="20">
        <v>4.0000000000000001E-3</v>
      </c>
      <c r="M28" s="67">
        <f t="shared" si="3"/>
        <v>33.333333333333329</v>
      </c>
      <c r="N28" s="20">
        <v>35</v>
      </c>
      <c r="O28" s="20">
        <v>3</v>
      </c>
      <c r="P28" s="67">
        <f t="shared" si="4"/>
        <v>91.428571428571431</v>
      </c>
      <c r="Q28" s="67">
        <f t="shared" si="5"/>
        <v>3.896103896103896E-2</v>
      </c>
    </row>
    <row r="29" spans="1:21" x14ac:dyDescent="0.35">
      <c r="A29" s="61">
        <v>43041</v>
      </c>
      <c r="B29" s="20">
        <v>0.67</v>
      </c>
      <c r="C29" s="20">
        <v>26.6</v>
      </c>
      <c r="D29" s="67">
        <f t="shared" si="0"/>
        <v>2.518796992481203E-2</v>
      </c>
      <c r="E29" s="20">
        <v>10042</v>
      </c>
      <c r="F29" s="20">
        <v>0</v>
      </c>
      <c r="G29" s="67">
        <f t="shared" si="1"/>
        <v>0</v>
      </c>
      <c r="H29" s="20">
        <v>0.186</v>
      </c>
      <c r="I29" s="20">
        <v>6.4000000000000001E-2</v>
      </c>
      <c r="J29" s="67">
        <f t="shared" si="2"/>
        <v>65.591397849462368</v>
      </c>
      <c r="K29" s="20">
        <v>2.1999999999999999E-2</v>
      </c>
      <c r="L29" s="20">
        <v>2.1000000000000001E-2</v>
      </c>
      <c r="M29" s="67">
        <f t="shared" si="3"/>
        <v>4.5454545454545334</v>
      </c>
      <c r="N29" s="20">
        <v>40</v>
      </c>
      <c r="O29" s="20">
        <v>9</v>
      </c>
      <c r="P29" s="67">
        <f t="shared" si="4"/>
        <v>77.5</v>
      </c>
      <c r="Q29" s="67">
        <f t="shared" si="5"/>
        <v>0.11827956989247311</v>
      </c>
    </row>
    <row r="30" spans="1:21" x14ac:dyDescent="0.35">
      <c r="A30" s="61">
        <v>43026</v>
      </c>
      <c r="B30" s="20">
        <v>1.64</v>
      </c>
      <c r="C30" s="20">
        <v>37.5</v>
      </c>
      <c r="D30" s="67">
        <f t="shared" si="0"/>
        <v>4.3733333333333332E-2</v>
      </c>
      <c r="E30" s="20">
        <v>11761</v>
      </c>
      <c r="F30" s="20">
        <v>9.2899999999999991</v>
      </c>
      <c r="G30" s="67">
        <f t="shared" si="1"/>
        <v>7.8989881812771015E-2</v>
      </c>
      <c r="H30" s="20">
        <v>0.20399999999999999</v>
      </c>
      <c r="I30" s="20">
        <v>6.8000000000000005E-2</v>
      </c>
      <c r="J30" s="67">
        <f t="shared" si="2"/>
        <v>66.666666666666657</v>
      </c>
      <c r="K30" s="20">
        <v>1.9E-2</v>
      </c>
      <c r="L30" s="20">
        <v>2.1999999999999999E-2</v>
      </c>
      <c r="M30" s="67">
        <f t="shared" si="3"/>
        <v>-15.789473684210522</v>
      </c>
      <c r="N30" s="20">
        <v>87.3</v>
      </c>
      <c r="O30" s="20">
        <v>15.6</v>
      </c>
      <c r="P30" s="67">
        <f t="shared" si="4"/>
        <v>82.130584192439869</v>
      </c>
      <c r="Q30" s="67">
        <f t="shared" si="5"/>
        <v>9.3137254901960786E-2</v>
      </c>
    </row>
    <row r="31" spans="1:21" x14ac:dyDescent="0.35">
      <c r="A31" s="61">
        <v>42894</v>
      </c>
      <c r="B31" s="20">
        <v>0.32</v>
      </c>
      <c r="C31" s="20">
        <v>9.5</v>
      </c>
      <c r="D31" s="67">
        <f t="shared" si="0"/>
        <v>3.3684210526315789E-2</v>
      </c>
      <c r="E31" s="20">
        <v>13096.51</v>
      </c>
      <c r="F31" s="20">
        <v>0</v>
      </c>
      <c r="G31" s="67">
        <f t="shared" si="1"/>
        <v>0</v>
      </c>
      <c r="H31" s="20">
        <v>0.36</v>
      </c>
      <c r="I31" s="20">
        <v>0.1</v>
      </c>
      <c r="J31" s="67">
        <f t="shared" si="2"/>
        <v>72.222222222222229</v>
      </c>
      <c r="K31" s="20">
        <v>0.01</v>
      </c>
      <c r="L31" s="20">
        <v>2.4E-2</v>
      </c>
      <c r="M31" s="67">
        <f t="shared" si="3"/>
        <v>-140</v>
      </c>
      <c r="N31" s="20">
        <v>98</v>
      </c>
      <c r="O31" s="20">
        <v>5</v>
      </c>
      <c r="P31" s="67">
        <f t="shared" si="4"/>
        <v>94.897959183673478</v>
      </c>
      <c r="Q31" s="67">
        <f t="shared" si="5"/>
        <v>2.777777777777778E-2</v>
      </c>
    </row>
    <row r="32" spans="1:21" x14ac:dyDescent="0.35">
      <c r="A32" s="61">
        <v>42837</v>
      </c>
      <c r="B32" s="20">
        <v>0.26</v>
      </c>
      <c r="C32" s="20">
        <v>6.3</v>
      </c>
      <c r="D32" s="67">
        <f t="shared" si="0"/>
        <v>4.1269841269841276E-2</v>
      </c>
      <c r="E32" s="20">
        <v>20575.740000000002</v>
      </c>
      <c r="F32" s="20">
        <v>0</v>
      </c>
      <c r="G32" s="67">
        <f t="shared" si="1"/>
        <v>0</v>
      </c>
      <c r="H32" s="20">
        <v>0.46</v>
      </c>
      <c r="I32" s="20">
        <v>0.42</v>
      </c>
      <c r="J32" s="67">
        <f t="shared" si="2"/>
        <v>8.6956521739130501</v>
      </c>
      <c r="K32" s="20">
        <v>1.0999999999999999E-2</v>
      </c>
      <c r="L32" s="20">
        <v>8.9999999999999993E-3</v>
      </c>
      <c r="M32" s="67">
        <f t="shared" si="3"/>
        <v>18.181818181818183</v>
      </c>
      <c r="N32" s="20">
        <v>8</v>
      </c>
      <c r="O32" s="20">
        <v>2</v>
      </c>
      <c r="P32" s="67">
        <f t="shared" si="4"/>
        <v>75</v>
      </c>
      <c r="Q32" s="67">
        <f t="shared" si="5"/>
        <v>2.3913043478260867E-2</v>
      </c>
      <c r="T32" s="26"/>
      <c r="U32" s="26"/>
    </row>
    <row r="33" spans="1:21" x14ac:dyDescent="0.35">
      <c r="T33" s="26"/>
      <c r="U33" s="26"/>
    </row>
    <row r="34" spans="1:21" s="26" customFormat="1" ht="14.5" customHeight="1" x14ac:dyDescent="0.35">
      <c r="A34" s="40"/>
      <c r="B34" s="41" t="s">
        <v>12</v>
      </c>
      <c r="C34" s="42"/>
      <c r="D34" s="42"/>
      <c r="E34" s="42"/>
      <c r="F34" s="42"/>
      <c r="G34" s="43"/>
      <c r="H34" s="41" t="s">
        <v>4</v>
      </c>
      <c r="I34" s="42"/>
      <c r="J34" s="43"/>
      <c r="K34" s="41" t="s">
        <v>5</v>
      </c>
      <c r="L34" s="42"/>
      <c r="M34" s="43"/>
      <c r="N34" s="41" t="s">
        <v>6</v>
      </c>
      <c r="O34" s="42"/>
      <c r="P34" s="43"/>
      <c r="Q34" s="40" t="s">
        <v>34</v>
      </c>
      <c r="R34" s="40"/>
      <c r="T34" s="20"/>
      <c r="U34" s="20"/>
    </row>
    <row r="35" spans="1:21" s="26" customFormat="1" ht="43.5" x14ac:dyDescent="0.35">
      <c r="A35" s="40" t="s">
        <v>44</v>
      </c>
      <c r="B35" s="40" t="s">
        <v>7</v>
      </c>
      <c r="C35" s="40" t="s">
        <v>8</v>
      </c>
      <c r="D35" s="40" t="s">
        <v>16</v>
      </c>
      <c r="E35" s="40" t="s">
        <v>10</v>
      </c>
      <c r="F35" s="40" t="s">
        <v>9</v>
      </c>
      <c r="G35" s="40" t="s">
        <v>11</v>
      </c>
      <c r="H35" s="40" t="s">
        <v>1</v>
      </c>
      <c r="I35" s="40" t="s">
        <v>2</v>
      </c>
      <c r="J35" s="40" t="s">
        <v>3</v>
      </c>
      <c r="K35" s="40" t="s">
        <v>1</v>
      </c>
      <c r="L35" s="40" t="s">
        <v>2</v>
      </c>
      <c r="M35" s="40" t="s">
        <v>3</v>
      </c>
      <c r="N35" s="40" t="s">
        <v>1</v>
      </c>
      <c r="O35" s="40" t="s">
        <v>2</v>
      </c>
      <c r="P35" s="40" t="s">
        <v>3</v>
      </c>
      <c r="Q35" s="40" t="s">
        <v>36</v>
      </c>
      <c r="R35" s="40"/>
      <c r="T35" s="20"/>
      <c r="U35" s="20"/>
    </row>
    <row r="36" spans="1:21" x14ac:dyDescent="0.35">
      <c r="A36" s="26" t="s">
        <v>13</v>
      </c>
      <c r="B36" s="67">
        <f>MEDIAN(B9:B32)</f>
        <v>0.41000000000000003</v>
      </c>
      <c r="C36" s="67">
        <f t="shared" ref="C36:P36" si="6">MEDIAN(C9:C32)</f>
        <v>13.324999999999999</v>
      </c>
      <c r="D36" s="67">
        <f t="shared" si="6"/>
        <v>3.5447504302925995E-2</v>
      </c>
      <c r="E36" s="67">
        <f t="shared" si="6"/>
        <v>9676.91</v>
      </c>
      <c r="F36" s="67">
        <f t="shared" si="6"/>
        <v>0</v>
      </c>
      <c r="G36" s="67">
        <f t="shared" si="6"/>
        <v>0</v>
      </c>
      <c r="H36" s="38">
        <f t="shared" si="6"/>
        <v>0.1085</v>
      </c>
      <c r="I36" s="67">
        <f t="shared" si="6"/>
        <v>5.7000000000000002E-2</v>
      </c>
      <c r="J36" s="67">
        <f>MEDIAN(J13:J32)</f>
        <v>50.352112676056336</v>
      </c>
      <c r="K36" s="67">
        <f t="shared" si="6"/>
        <v>1.2E-2</v>
      </c>
      <c r="L36" s="67">
        <f t="shared" si="6"/>
        <v>1.2500000000000001E-2</v>
      </c>
      <c r="M36" s="67">
        <f t="shared" si="6"/>
        <v>0</v>
      </c>
      <c r="N36" s="67">
        <f t="shared" si="6"/>
        <v>29</v>
      </c>
      <c r="O36" s="67">
        <f t="shared" si="6"/>
        <v>8.5</v>
      </c>
      <c r="P36" s="67">
        <f t="shared" si="6"/>
        <v>75</v>
      </c>
      <c r="Q36" s="67">
        <f>MEDIAN(Q9:Q32)</f>
        <v>0.119382964453387</v>
      </c>
      <c r="R36" s="29"/>
    </row>
    <row r="37" spans="1:21" x14ac:dyDescent="0.35">
      <c r="A37" s="26" t="s">
        <v>14</v>
      </c>
      <c r="B37" s="67">
        <f>AVERAGE(B9:B32)</f>
        <v>0.52416666666666678</v>
      </c>
      <c r="C37" s="67">
        <f t="shared" ref="C37:P37" si="7">AVERAGE(C9:C32)</f>
        <v>14.707083333333337</v>
      </c>
      <c r="D37" s="67">
        <f t="shared" si="7"/>
        <v>3.9007583945147202E-2</v>
      </c>
      <c r="E37" s="67">
        <f t="shared" si="7"/>
        <v>10699.837083333332</v>
      </c>
      <c r="F37" s="67">
        <f t="shared" si="7"/>
        <v>745.57875000000001</v>
      </c>
      <c r="G37" s="67">
        <f t="shared" si="7"/>
        <v>4.8357672274905319</v>
      </c>
      <c r="H37" s="67">
        <f t="shared" si="7"/>
        <v>0.12812500000000002</v>
      </c>
      <c r="I37" s="67">
        <f t="shared" si="7"/>
        <v>7.4083333333333348E-2</v>
      </c>
      <c r="J37" s="67">
        <f>AVERAGE(J13:J32)</f>
        <v>41.455607721961883</v>
      </c>
      <c r="K37" s="67">
        <f t="shared" si="7"/>
        <v>1.3708333333333341E-2</v>
      </c>
      <c r="L37" s="67">
        <f t="shared" si="7"/>
        <v>1.4458333333333339E-2</v>
      </c>
      <c r="M37" s="67">
        <f t="shared" si="7"/>
        <v>-9.2189193603667263</v>
      </c>
      <c r="N37" s="67">
        <f t="shared" si="7"/>
        <v>39.391666666666666</v>
      </c>
      <c r="O37" s="67">
        <f t="shared" si="7"/>
        <v>10.891666666666666</v>
      </c>
      <c r="P37" s="67">
        <f t="shared" si="7"/>
        <v>67.613106965580457</v>
      </c>
      <c r="Q37" s="67">
        <f>AVERAGE(Q9:Q32)</f>
        <v>0.15640358843849186</v>
      </c>
      <c r="R37" s="29"/>
    </row>
    <row r="38" spans="1:21" x14ac:dyDescent="0.35">
      <c r="A38" s="26" t="s">
        <v>15</v>
      </c>
      <c r="B38" s="67">
        <f>STDEV(B9:B32)</f>
        <v>0.36470257884266832</v>
      </c>
      <c r="C38" s="67">
        <f t="shared" ref="C38:P38" si="8">STDEV(C9:C32)</f>
        <v>8.8557760464037205</v>
      </c>
      <c r="D38" s="67">
        <f t="shared" si="8"/>
        <v>1.6839184687583691E-2</v>
      </c>
      <c r="E38" s="67">
        <f t="shared" si="8"/>
        <v>7086.684766960153</v>
      </c>
      <c r="F38" s="67">
        <f t="shared" si="8"/>
        <v>3193.7664783903151</v>
      </c>
      <c r="G38" s="67">
        <f t="shared" si="8"/>
        <v>15.980925167560908</v>
      </c>
      <c r="H38" s="67">
        <f t="shared" si="8"/>
        <v>0.10031529100140044</v>
      </c>
      <c r="I38" s="67">
        <f t="shared" si="8"/>
        <v>7.7037493224525674E-2</v>
      </c>
      <c r="J38" s="67">
        <f>STDEV(J13:J32)</f>
        <v>28.297134469430404</v>
      </c>
      <c r="K38" s="67">
        <f t="shared" si="8"/>
        <v>7.5669715191094954E-3</v>
      </c>
      <c r="L38" s="67">
        <f t="shared" si="8"/>
        <v>8.2196962107550699E-3</v>
      </c>
      <c r="M38" s="67">
        <f t="shared" si="8"/>
        <v>40.580901107899251</v>
      </c>
      <c r="N38" s="67">
        <f t="shared" si="8"/>
        <v>25.022006256522474</v>
      </c>
      <c r="O38" s="67">
        <f t="shared" si="8"/>
        <v>8.2680062612598384</v>
      </c>
      <c r="P38" s="67">
        <f t="shared" si="8"/>
        <v>22.770340072830294</v>
      </c>
      <c r="Q38" s="67">
        <f>STDEV(Q9:Q32)</f>
        <v>0.13181647858469794</v>
      </c>
      <c r="R38" s="29"/>
    </row>
    <row r="39" spans="1:21" x14ac:dyDescent="0.35">
      <c r="A39" s="26" t="s">
        <v>31</v>
      </c>
      <c r="B39" s="67">
        <f>B38/B37</f>
        <v>0.69577598507345295</v>
      </c>
      <c r="C39" s="67">
        <f t="shared" ref="C39:Q39" si="9">C38/C37</f>
        <v>0.60214359609510504</v>
      </c>
      <c r="D39" s="67">
        <f t="shared" si="9"/>
        <v>0.4316900198500655</v>
      </c>
      <c r="E39" s="67">
        <f t="shared" si="9"/>
        <v>0.66231707191119493</v>
      </c>
      <c r="F39" s="67">
        <f t="shared" si="9"/>
        <v>4.2836071687803807</v>
      </c>
      <c r="G39" s="67">
        <f t="shared" si="9"/>
        <v>3.30473416435597</v>
      </c>
      <c r="H39" s="67">
        <f t="shared" si="9"/>
        <v>0.78294861269385696</v>
      </c>
      <c r="I39" s="67">
        <f t="shared" si="9"/>
        <v>1.0398761740093452</v>
      </c>
      <c r="J39" s="67">
        <f t="shared" si="9"/>
        <v>0.68258882270442434</v>
      </c>
      <c r="K39" s="67">
        <f t="shared" si="9"/>
        <v>0.5519979223666498</v>
      </c>
      <c r="L39" s="67">
        <f t="shared" si="9"/>
        <v>0.56850924800611413</v>
      </c>
      <c r="M39" s="67">
        <f t="shared" si="9"/>
        <v>-4.4019151835042143</v>
      </c>
      <c r="N39" s="67">
        <f t="shared" si="9"/>
        <v>0.63521065174163249</v>
      </c>
      <c r="O39" s="67">
        <f t="shared" si="9"/>
        <v>0.75911304617534869</v>
      </c>
      <c r="P39" s="67">
        <f t="shared" si="9"/>
        <v>0.33677405306077568</v>
      </c>
      <c r="Q39" s="67">
        <f t="shared" si="9"/>
        <v>0.84279702211907248</v>
      </c>
      <c r="R39" s="29"/>
    </row>
    <row r="40" spans="1:21" x14ac:dyDescent="0.35">
      <c r="A40" s="26" t="s">
        <v>90</v>
      </c>
      <c r="B40" s="67"/>
      <c r="C40" s="67"/>
      <c r="D40" s="67"/>
      <c r="E40" s="67"/>
      <c r="F40" s="67"/>
      <c r="G40" s="67"/>
      <c r="H40" s="67"/>
      <c r="I40" s="67"/>
      <c r="J40" s="67">
        <v>31</v>
      </c>
      <c r="K40" s="67"/>
      <c r="L40" s="67"/>
      <c r="M40" s="67"/>
      <c r="N40" s="67"/>
      <c r="O40" s="67"/>
      <c r="P40" s="67"/>
      <c r="Q40" s="67"/>
      <c r="R40" s="29"/>
    </row>
    <row r="41" spans="1:21" x14ac:dyDescent="0.35">
      <c r="A41" s="26" t="s">
        <v>32</v>
      </c>
      <c r="J41" s="20">
        <v>57.1</v>
      </c>
      <c r="P41" s="20">
        <v>77.5</v>
      </c>
      <c r="Q41" s="67">
        <f>MEDIAN(Q20:Q32)</f>
        <v>9.3137254901960786E-2</v>
      </c>
    </row>
    <row r="42" spans="1:21" x14ac:dyDescent="0.35">
      <c r="A42" s="26" t="s">
        <v>33</v>
      </c>
      <c r="J42" s="20">
        <v>57</v>
      </c>
      <c r="P42" s="20">
        <v>67.2</v>
      </c>
    </row>
    <row r="43" spans="1:21" x14ac:dyDescent="0.35">
      <c r="A43" s="26" t="s">
        <v>88</v>
      </c>
      <c r="P43" s="20">
        <v>59.9</v>
      </c>
    </row>
    <row r="44" spans="1:21" x14ac:dyDescent="0.35">
      <c r="A44" s="26" t="s">
        <v>107</v>
      </c>
      <c r="J44" s="62">
        <f>P41*(1-Q41)</f>
        <v>70.281862745098039</v>
      </c>
    </row>
    <row r="46" spans="1:21" ht="26" x14ac:dyDescent="0.35">
      <c r="A46" s="36" t="s">
        <v>17</v>
      </c>
    </row>
    <row r="47" spans="1:21" ht="29" x14ac:dyDescent="0.35">
      <c r="A47" s="40" t="s">
        <v>1</v>
      </c>
      <c r="B47" s="40" t="s">
        <v>3</v>
      </c>
    </row>
    <row r="48" spans="1:21" x14ac:dyDescent="0.35">
      <c r="A48" s="20">
        <v>0.46</v>
      </c>
      <c r="B48" s="20">
        <v>8.6956521739130501</v>
      </c>
    </row>
    <row r="49" spans="1:2" x14ac:dyDescent="0.35">
      <c r="A49" s="20">
        <v>0.154</v>
      </c>
      <c r="B49" s="20">
        <v>85.714285714285722</v>
      </c>
    </row>
    <row r="50" spans="1:2" x14ac:dyDescent="0.35">
      <c r="A50" s="20">
        <v>0.105</v>
      </c>
      <c r="B50" s="20">
        <v>56.19047619047619</v>
      </c>
    </row>
    <row r="51" spans="1:2" x14ac:dyDescent="0.35">
      <c r="A51" s="20">
        <v>5.1999999999999998E-2</v>
      </c>
      <c r="B51" s="20">
        <v>23.076923076923073</v>
      </c>
    </row>
    <row r="52" spans="1:2" x14ac:dyDescent="0.35">
      <c r="A52" s="20">
        <v>0.36</v>
      </c>
      <c r="B52" s="20">
        <v>72.222222222222229</v>
      </c>
    </row>
    <row r="53" spans="1:2" x14ac:dyDescent="0.35">
      <c r="A53" s="20">
        <v>0.54</v>
      </c>
      <c r="B53" s="20">
        <v>-25.925925925925924</v>
      </c>
    </row>
    <row r="54" spans="1:2" x14ac:dyDescent="0.35">
      <c r="A54" s="20">
        <v>0.20399999999999999</v>
      </c>
      <c r="B54" s="20">
        <v>66.666666666666657</v>
      </c>
    </row>
    <row r="55" spans="1:2" x14ac:dyDescent="0.35">
      <c r="A55" s="20">
        <v>0.186</v>
      </c>
      <c r="B55" s="20">
        <v>65.591397849462368</v>
      </c>
    </row>
    <row r="56" spans="1:2" x14ac:dyDescent="0.35">
      <c r="A56" s="20">
        <v>4.3999999999999997E-2</v>
      </c>
      <c r="B56" s="20">
        <v>40.909090909090907</v>
      </c>
    </row>
    <row r="57" spans="1:2" x14ac:dyDescent="0.35">
      <c r="A57" s="20">
        <v>8.2000000000000003E-2</v>
      </c>
      <c r="B57" s="20">
        <v>53.658536585365859</v>
      </c>
    </row>
    <row r="58" spans="1:2" x14ac:dyDescent="0.35">
      <c r="A58" s="20">
        <v>7.0000000000000007E-2</v>
      </c>
      <c r="B58" s="20">
        <v>40</v>
      </c>
    </row>
    <row r="59" spans="1:2" x14ac:dyDescent="0.35">
      <c r="A59" s="20">
        <v>0.14799999999999999</v>
      </c>
      <c r="B59" s="20">
        <v>35.13513513513513</v>
      </c>
    </row>
    <row r="60" spans="1:2" x14ac:dyDescent="0.35">
      <c r="A60" s="20">
        <v>8.2000000000000003E-2</v>
      </c>
      <c r="B60" s="20">
        <v>-9.7560975609756024</v>
      </c>
    </row>
    <row r="61" spans="1:2" x14ac:dyDescent="0.35">
      <c r="A61" s="20">
        <v>0.14199999999999999</v>
      </c>
      <c r="B61" s="20">
        <v>50.704225352112665</v>
      </c>
    </row>
    <row r="62" spans="1:2" x14ac:dyDescent="0.35">
      <c r="A62" s="20">
        <v>0.122</v>
      </c>
      <c r="B62" s="20">
        <v>60.655737704918032</v>
      </c>
    </row>
    <row r="63" spans="1:2" x14ac:dyDescent="0.35">
      <c r="A63" s="20">
        <v>0.03</v>
      </c>
      <c r="B63" s="20">
        <v>-60.000000000000007</v>
      </c>
    </row>
    <row r="64" spans="1:2" x14ac:dyDescent="0.35">
      <c r="A64" s="20">
        <v>3.7999999999999999E-2</v>
      </c>
      <c r="B64" s="20">
        <v>10.526315789473676</v>
      </c>
    </row>
    <row r="65" spans="1:2" x14ac:dyDescent="0.35">
      <c r="A65" s="20">
        <v>3.2000000000000001E-2</v>
      </c>
      <c r="B65" s="20">
        <v>-50</v>
      </c>
    </row>
    <row r="66" spans="1:2" x14ac:dyDescent="0.35">
      <c r="A66" s="20">
        <v>8.4000000000000005E-2</v>
      </c>
      <c r="B66" s="20">
        <v>45.238095238095241</v>
      </c>
    </row>
    <row r="67" spans="1:2" x14ac:dyDescent="0.35">
      <c r="A67" s="20">
        <v>9.6000000000000002E-2</v>
      </c>
      <c r="B67" s="20">
        <v>10.416666666666675</v>
      </c>
    </row>
    <row r="68" spans="1:2" x14ac:dyDescent="0.35">
      <c r="A68" s="20">
        <v>0.112</v>
      </c>
      <c r="B68" s="20">
        <v>50</v>
      </c>
    </row>
    <row r="69" spans="1:2" x14ac:dyDescent="0.35">
      <c r="A69" s="20">
        <v>0.13800000000000001</v>
      </c>
      <c r="B69" s="20">
        <v>57.971014492753625</v>
      </c>
    </row>
    <row r="70" spans="1:2" x14ac:dyDescent="0.35">
      <c r="A70" s="20">
        <v>0.14000000000000001</v>
      </c>
      <c r="B70" s="20">
        <v>54.285714285714292</v>
      </c>
    </row>
    <row r="71" spans="1:2" x14ac:dyDescent="0.35">
      <c r="A71" s="20">
        <v>0.14000000000000001</v>
      </c>
      <c r="B71" s="20">
        <v>28.571428571428577</v>
      </c>
    </row>
    <row r="74" spans="1:2" ht="29" x14ac:dyDescent="0.35">
      <c r="A74" s="40" t="s">
        <v>1</v>
      </c>
      <c r="B74" s="40" t="s">
        <v>3</v>
      </c>
    </row>
    <row r="75" spans="1:2" x14ac:dyDescent="0.35">
      <c r="A75" s="20">
        <v>8</v>
      </c>
      <c r="B75" s="20">
        <v>75</v>
      </c>
    </row>
    <row r="76" spans="1:2" x14ac:dyDescent="0.35">
      <c r="A76" s="20">
        <v>35</v>
      </c>
      <c r="B76" s="20">
        <v>91.428571428571431</v>
      </c>
    </row>
    <row r="77" spans="1:2" x14ac:dyDescent="0.35">
      <c r="A77" s="20">
        <v>27</v>
      </c>
      <c r="B77" s="20">
        <v>92.592592592592595</v>
      </c>
    </row>
    <row r="78" spans="1:2" x14ac:dyDescent="0.35">
      <c r="A78" s="20">
        <v>6</v>
      </c>
      <c r="B78" s="20">
        <v>66.666666666666657</v>
      </c>
    </row>
    <row r="79" spans="1:2" x14ac:dyDescent="0.35">
      <c r="A79" s="20">
        <v>98</v>
      </c>
      <c r="B79" s="20">
        <v>94.897959183673478</v>
      </c>
    </row>
    <row r="80" spans="1:2" x14ac:dyDescent="0.35">
      <c r="A80" s="20">
        <v>55</v>
      </c>
      <c r="B80" s="20">
        <v>92.72727272727272</v>
      </c>
    </row>
    <row r="81" spans="1:2" x14ac:dyDescent="0.35">
      <c r="A81" s="20">
        <v>87.3</v>
      </c>
      <c r="B81" s="20">
        <v>82.130584192439869</v>
      </c>
    </row>
    <row r="82" spans="1:2" x14ac:dyDescent="0.35">
      <c r="A82" s="20">
        <v>40</v>
      </c>
      <c r="B82" s="20">
        <v>77.5</v>
      </c>
    </row>
    <row r="83" spans="1:2" x14ac:dyDescent="0.35">
      <c r="A83" s="20">
        <v>17</v>
      </c>
      <c r="B83" s="20">
        <v>88.235294117647058</v>
      </c>
    </row>
    <row r="84" spans="1:2" x14ac:dyDescent="0.35">
      <c r="A84" s="20">
        <v>21</v>
      </c>
      <c r="B84" s="20">
        <v>66.666666666666657</v>
      </c>
    </row>
    <row r="85" spans="1:2" x14ac:dyDescent="0.35">
      <c r="A85" s="20">
        <v>28</v>
      </c>
      <c r="B85" s="20">
        <v>50</v>
      </c>
    </row>
    <row r="86" spans="1:2" x14ac:dyDescent="0.35">
      <c r="A86" s="20">
        <v>74</v>
      </c>
      <c r="B86" s="20">
        <v>62.162162162162161</v>
      </c>
    </row>
    <row r="87" spans="1:2" x14ac:dyDescent="0.35">
      <c r="A87" s="20">
        <v>44.6</v>
      </c>
      <c r="B87" s="20">
        <v>40.358744394618832</v>
      </c>
    </row>
    <row r="88" spans="1:2" x14ac:dyDescent="0.35">
      <c r="A88" s="20">
        <v>20</v>
      </c>
      <c r="B88" s="20">
        <v>75</v>
      </c>
    </row>
    <row r="89" spans="1:2" x14ac:dyDescent="0.35">
      <c r="A89" s="20">
        <v>30</v>
      </c>
      <c r="B89" s="20">
        <v>86.666666666666671</v>
      </c>
    </row>
    <row r="90" spans="1:2" x14ac:dyDescent="0.35">
      <c r="A90" s="20">
        <v>13.5</v>
      </c>
      <c r="B90" s="20">
        <v>40.74074074074074</v>
      </c>
    </row>
    <row r="91" spans="1:2" x14ac:dyDescent="0.35">
      <c r="A91" s="20">
        <v>23</v>
      </c>
      <c r="B91" s="20">
        <v>23.913043478260871</v>
      </c>
    </row>
    <row r="92" spans="1:2" x14ac:dyDescent="0.35">
      <c r="A92" s="20">
        <v>24</v>
      </c>
      <c r="B92" s="20">
        <v>18.75</v>
      </c>
    </row>
    <row r="93" spans="1:2" x14ac:dyDescent="0.35">
      <c r="A93" s="20">
        <v>27.5</v>
      </c>
      <c r="B93" s="20">
        <v>41.818181818181813</v>
      </c>
    </row>
    <row r="94" spans="1:2" x14ac:dyDescent="0.35">
      <c r="A94" s="20">
        <v>28</v>
      </c>
      <c r="B94" s="20">
        <v>42.142857142857146</v>
      </c>
    </row>
    <row r="95" spans="1:2" x14ac:dyDescent="0.35">
      <c r="A95" s="20">
        <v>46</v>
      </c>
      <c r="B95" s="20">
        <v>88.043478260869563</v>
      </c>
    </row>
    <row r="96" spans="1:2" x14ac:dyDescent="0.35">
      <c r="A96" s="20">
        <v>60</v>
      </c>
      <c r="B96" s="20">
        <v>80</v>
      </c>
    </row>
    <row r="97" spans="1:2" x14ac:dyDescent="0.35">
      <c r="A97" s="20">
        <v>58</v>
      </c>
      <c r="B97" s="20">
        <v>80.172413793103445</v>
      </c>
    </row>
    <row r="98" spans="1:2" x14ac:dyDescent="0.35">
      <c r="A98" s="20">
        <v>74.5</v>
      </c>
      <c r="B98" s="20">
        <v>65.100671140939596</v>
      </c>
    </row>
  </sheetData>
  <sortState xmlns:xlrd2="http://schemas.microsoft.com/office/spreadsheetml/2017/richdata2" ref="A9:Q32">
    <sortCondition ref="H9:H32"/>
  </sortState>
  <mergeCells count="13">
    <mergeCell ref="D1:E1"/>
    <mergeCell ref="D2:E2"/>
    <mergeCell ref="D3:E3"/>
    <mergeCell ref="D4:E4"/>
    <mergeCell ref="B7:G7"/>
    <mergeCell ref="K7:M7"/>
    <mergeCell ref="N7:P7"/>
    <mergeCell ref="Q7:Q8"/>
    <mergeCell ref="B34:G34"/>
    <mergeCell ref="H34:J34"/>
    <mergeCell ref="K34:M34"/>
    <mergeCell ref="N34:P34"/>
    <mergeCell ref="H7:J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9"/>
  <sheetViews>
    <sheetView workbookViewId="0"/>
  </sheetViews>
  <sheetFormatPr defaultColWidth="8.7265625" defaultRowHeight="14.5" x14ac:dyDescent="0.35"/>
  <cols>
    <col min="1" max="1" width="15.1796875" style="5" customWidth="1"/>
    <col min="2" max="2" width="18" style="5" customWidth="1"/>
    <col min="3" max="16384" width="8.7265625" style="5"/>
  </cols>
  <sheetData>
    <row r="1" spans="1:16" s="4" customFormat="1" x14ac:dyDescent="0.35">
      <c r="A1" s="2" t="s">
        <v>18</v>
      </c>
      <c r="B1" s="2" t="s">
        <v>50</v>
      </c>
      <c r="D1" s="54" t="s">
        <v>29</v>
      </c>
      <c r="E1" s="55"/>
      <c r="F1" s="3"/>
    </row>
    <row r="2" spans="1:16" s="4" customFormat="1" x14ac:dyDescent="0.35">
      <c r="A2" s="2" t="s">
        <v>21</v>
      </c>
      <c r="B2" s="2" t="s">
        <v>51</v>
      </c>
      <c r="D2" s="54" t="s">
        <v>27</v>
      </c>
      <c r="E2" s="55"/>
      <c r="F2" s="2" t="s">
        <v>46</v>
      </c>
    </row>
    <row r="3" spans="1:16" s="1" customFormat="1" x14ac:dyDescent="0.35">
      <c r="A3" s="2" t="s">
        <v>22</v>
      </c>
      <c r="B3" s="2" t="s">
        <v>48</v>
      </c>
      <c r="D3" s="54" t="s">
        <v>30</v>
      </c>
      <c r="E3" s="55"/>
      <c r="F3" s="3"/>
    </row>
    <row r="4" spans="1:16" s="1" customFormat="1" x14ac:dyDescent="0.35">
      <c r="A4" s="2" t="s">
        <v>24</v>
      </c>
      <c r="B4" s="2" t="s">
        <v>49</v>
      </c>
      <c r="D4" s="54"/>
      <c r="E4" s="55"/>
      <c r="F4" s="3"/>
    </row>
    <row r="5" spans="1:16" s="1" customFormat="1" x14ac:dyDescent="0.35">
      <c r="A5" s="2" t="s">
        <v>40</v>
      </c>
      <c r="B5" s="2" t="s">
        <v>47</v>
      </c>
      <c r="D5" s="2"/>
      <c r="E5" s="2"/>
      <c r="F5" s="3"/>
    </row>
    <row r="6" spans="1:16" s="1" customFormat="1" x14ac:dyDescent="0.35">
      <c r="A6" s="2"/>
      <c r="B6" s="2"/>
      <c r="D6" s="2"/>
      <c r="E6" s="2"/>
      <c r="F6" s="3"/>
    </row>
    <row r="7" spans="1:16" s="1" customFormat="1" x14ac:dyDescent="0.35">
      <c r="A7" s="4"/>
      <c r="B7" s="51" t="s">
        <v>12</v>
      </c>
      <c r="C7" s="52"/>
      <c r="D7" s="52"/>
      <c r="E7" s="52"/>
      <c r="F7" s="52"/>
      <c r="G7" s="53"/>
      <c r="H7" s="51" t="s">
        <v>4</v>
      </c>
      <c r="I7" s="52"/>
      <c r="J7" s="53"/>
      <c r="K7" s="51" t="s">
        <v>5</v>
      </c>
      <c r="L7" s="52"/>
      <c r="M7" s="53"/>
      <c r="N7" s="51" t="s">
        <v>6</v>
      </c>
      <c r="O7" s="52"/>
      <c r="P7" s="53"/>
    </row>
    <row r="8" spans="1:16" s="1" customFormat="1" ht="43.5" x14ac:dyDescent="0.35">
      <c r="A8" s="4" t="s">
        <v>0</v>
      </c>
      <c r="B8" s="4" t="s">
        <v>7</v>
      </c>
      <c r="C8" s="4" t="s">
        <v>8</v>
      </c>
      <c r="D8" s="4" t="s">
        <v>16</v>
      </c>
      <c r="E8" s="4" t="s">
        <v>10</v>
      </c>
      <c r="F8" s="4" t="s">
        <v>9</v>
      </c>
      <c r="G8" s="4" t="s">
        <v>11</v>
      </c>
      <c r="H8" s="4" t="s">
        <v>1</v>
      </c>
      <c r="I8" s="4" t="s">
        <v>2</v>
      </c>
      <c r="J8" s="4" t="s">
        <v>3</v>
      </c>
      <c r="K8" s="4" t="s">
        <v>1</v>
      </c>
      <c r="L8" s="4" t="s">
        <v>2</v>
      </c>
      <c r="M8" s="4" t="s">
        <v>3</v>
      </c>
      <c r="N8" s="4" t="s">
        <v>1</v>
      </c>
      <c r="O8" s="4" t="s">
        <v>2</v>
      </c>
      <c r="P8" s="4" t="s">
        <v>3</v>
      </c>
    </row>
    <row r="9" spans="1:16" x14ac:dyDescent="0.35">
      <c r="A9" s="6">
        <v>41014</v>
      </c>
      <c r="B9" s="5">
        <v>0.6</v>
      </c>
      <c r="C9" s="5">
        <v>10.1</v>
      </c>
      <c r="D9" s="7">
        <f>B9/C9</f>
        <v>5.9405940594059403E-2</v>
      </c>
      <c r="H9" s="5">
        <v>9.1999999999999998E-2</v>
      </c>
      <c r="I9" s="5">
        <v>2.5999999999999999E-2</v>
      </c>
      <c r="J9" s="7">
        <f t="shared" ref="J9:J36" si="0">(H9-I9)/H9*100</f>
        <v>71.739130434782624</v>
      </c>
      <c r="K9" s="5">
        <v>0.01</v>
      </c>
      <c r="L9" s="5">
        <v>0.01</v>
      </c>
      <c r="N9" s="5">
        <v>26</v>
      </c>
      <c r="O9" s="5">
        <v>2.8</v>
      </c>
      <c r="P9" s="7">
        <f>(N9-O9)/N9*100</f>
        <v>89.230769230769226</v>
      </c>
    </row>
    <row r="10" spans="1:16" x14ac:dyDescent="0.35">
      <c r="A10" s="6">
        <v>41016</v>
      </c>
      <c r="B10" s="5">
        <v>0.31</v>
      </c>
      <c r="C10" s="5">
        <v>9.1999999999999993</v>
      </c>
      <c r="D10" s="7">
        <f t="shared" ref="D10:D36" si="1">B10/C10</f>
        <v>3.3695652173913043E-2</v>
      </c>
      <c r="E10" s="5">
        <v>1168</v>
      </c>
      <c r="F10" s="5">
        <v>407</v>
      </c>
      <c r="G10" s="7">
        <f>F10/E10*100</f>
        <v>34.845890410958901</v>
      </c>
      <c r="H10" s="5">
        <v>0.14000000000000001</v>
      </c>
      <c r="I10" s="5">
        <v>0.02</v>
      </c>
      <c r="J10" s="7">
        <f t="shared" si="0"/>
        <v>85.714285714285708</v>
      </c>
      <c r="K10" s="5">
        <v>0.01</v>
      </c>
      <c r="L10" s="5">
        <v>0.01</v>
      </c>
      <c r="N10" s="5">
        <v>100</v>
      </c>
      <c r="O10" s="5">
        <v>2.2999999999999998</v>
      </c>
      <c r="P10" s="7">
        <f t="shared" ref="P10:P36" si="2">(N10-O10)/N10*100</f>
        <v>97.7</v>
      </c>
    </row>
    <row r="11" spans="1:16" x14ac:dyDescent="0.35">
      <c r="A11" s="6">
        <v>41018</v>
      </c>
      <c r="B11" s="5">
        <v>0.68</v>
      </c>
      <c r="C11" s="5">
        <v>9.3000000000000007</v>
      </c>
      <c r="D11" s="7">
        <f t="shared" si="1"/>
        <v>7.3118279569892475E-2</v>
      </c>
      <c r="E11" s="5">
        <v>1499</v>
      </c>
      <c r="F11" s="5">
        <v>991</v>
      </c>
      <c r="G11" s="7">
        <f t="shared" ref="G11:G43" si="3">F11/E11*100</f>
        <v>66.110740493662448</v>
      </c>
      <c r="H11" s="5">
        <v>8.6999999999999994E-2</v>
      </c>
      <c r="I11" s="5">
        <v>0.1</v>
      </c>
      <c r="J11" s="7">
        <f t="shared" si="0"/>
        <v>-14.942528735632198</v>
      </c>
      <c r="K11" s="5">
        <v>0.01</v>
      </c>
      <c r="L11" s="5">
        <v>0.01</v>
      </c>
      <c r="N11" s="5">
        <v>46</v>
      </c>
      <c r="O11" s="5">
        <v>4.8</v>
      </c>
      <c r="P11" s="7">
        <f t="shared" si="2"/>
        <v>89.565217391304358</v>
      </c>
    </row>
    <row r="12" spans="1:16" x14ac:dyDescent="0.35">
      <c r="A12" s="6">
        <v>41024</v>
      </c>
      <c r="B12" s="5">
        <v>0.31</v>
      </c>
      <c r="C12" s="5">
        <v>9.8000000000000007</v>
      </c>
      <c r="D12" s="7">
        <f t="shared" si="1"/>
        <v>3.1632653061224487E-2</v>
      </c>
      <c r="E12" s="5">
        <v>1786</v>
      </c>
      <c r="F12" s="5">
        <v>112</v>
      </c>
      <c r="G12" s="7">
        <f t="shared" si="3"/>
        <v>6.2709966405375139</v>
      </c>
      <c r="H12" s="5">
        <v>0.15</v>
      </c>
      <c r="I12" s="5">
        <v>6.2E-2</v>
      </c>
      <c r="J12" s="7">
        <f t="shared" si="0"/>
        <v>58.666666666666664</v>
      </c>
      <c r="K12" s="5">
        <v>6.9000000000000006E-2</v>
      </c>
      <c r="L12" s="5">
        <v>2.4E-2</v>
      </c>
      <c r="M12" s="7">
        <f>(K12-L12)/K12*100</f>
        <v>65.217391304347828</v>
      </c>
      <c r="N12" s="5">
        <v>20</v>
      </c>
      <c r="O12" s="5">
        <v>3.2</v>
      </c>
      <c r="P12" s="7">
        <f t="shared" si="2"/>
        <v>84.000000000000014</v>
      </c>
    </row>
    <row r="13" spans="1:16" x14ac:dyDescent="0.35">
      <c r="A13" s="6">
        <v>41031</v>
      </c>
      <c r="B13" s="5">
        <v>0.9</v>
      </c>
      <c r="C13" s="5">
        <v>15.4</v>
      </c>
      <c r="D13" s="7">
        <f t="shared" si="1"/>
        <v>5.844155844155844E-2</v>
      </c>
      <c r="E13" s="5">
        <v>902</v>
      </c>
      <c r="F13" s="5">
        <v>98</v>
      </c>
      <c r="G13" s="7">
        <f t="shared" si="3"/>
        <v>10.864745011086473</v>
      </c>
      <c r="H13" s="5">
        <v>0.09</v>
      </c>
      <c r="I13" s="5">
        <v>3.7999999999999999E-2</v>
      </c>
      <c r="J13" s="7">
        <f t="shared" si="0"/>
        <v>57.777777777777771</v>
      </c>
      <c r="K13" s="5">
        <v>1.6E-2</v>
      </c>
      <c r="L13" s="5">
        <v>0.01</v>
      </c>
      <c r="M13" s="7">
        <f>(K13-L13)/K13*100</f>
        <v>37.5</v>
      </c>
      <c r="N13" s="5">
        <v>32</v>
      </c>
      <c r="O13" s="5">
        <v>3</v>
      </c>
      <c r="P13" s="7">
        <f t="shared" si="2"/>
        <v>90.625</v>
      </c>
    </row>
    <row r="14" spans="1:16" x14ac:dyDescent="0.35">
      <c r="A14" s="6">
        <v>41050</v>
      </c>
      <c r="B14" s="5">
        <v>0.38</v>
      </c>
      <c r="C14" s="5">
        <v>13.4</v>
      </c>
      <c r="D14" s="7">
        <f t="shared" si="1"/>
        <v>2.8358208955223878E-2</v>
      </c>
      <c r="E14" s="5">
        <v>2133</v>
      </c>
      <c r="F14" s="5">
        <v>4179</v>
      </c>
      <c r="G14" s="7">
        <f t="shared" si="3"/>
        <v>195.92123769338957</v>
      </c>
      <c r="H14" s="5">
        <v>0.18</v>
      </c>
      <c r="I14" s="5">
        <v>6.2E-2</v>
      </c>
      <c r="J14" s="7">
        <f t="shared" si="0"/>
        <v>65.555555555555557</v>
      </c>
      <c r="K14" s="5">
        <v>4.7E-2</v>
      </c>
      <c r="L14" s="5">
        <v>1.2999999999999999E-2</v>
      </c>
      <c r="M14" s="7">
        <f>(K14-L14)/K14*100</f>
        <v>72.340425531914903</v>
      </c>
      <c r="N14" s="5">
        <v>70</v>
      </c>
      <c r="O14" s="5">
        <v>12</v>
      </c>
      <c r="P14" s="7">
        <f t="shared" si="2"/>
        <v>82.857142857142861</v>
      </c>
    </row>
    <row r="15" spans="1:16" x14ac:dyDescent="0.35">
      <c r="A15" s="6">
        <v>41196</v>
      </c>
      <c r="B15" s="5">
        <v>0.65</v>
      </c>
      <c r="C15" s="5">
        <v>6.7</v>
      </c>
      <c r="D15" s="7">
        <f t="shared" si="1"/>
        <v>9.7014925373134331E-2</v>
      </c>
      <c r="E15" s="5">
        <v>3689</v>
      </c>
      <c r="F15" s="5">
        <v>497</v>
      </c>
      <c r="G15" s="7">
        <f t="shared" si="3"/>
        <v>13.472485768500949</v>
      </c>
      <c r="H15" s="5">
        <v>0.18</v>
      </c>
      <c r="I15" s="5">
        <v>7.9000000000000001E-2</v>
      </c>
      <c r="J15" s="7">
        <f t="shared" si="0"/>
        <v>56.111111111111114</v>
      </c>
      <c r="K15" s="5">
        <v>7.2999999999999995E-2</v>
      </c>
      <c r="L15" s="5">
        <v>0.05</v>
      </c>
      <c r="M15" s="7">
        <f>(K15-L15)/K15*100</f>
        <v>31.506849315068486</v>
      </c>
      <c r="N15" s="5">
        <v>26</v>
      </c>
      <c r="O15" s="5">
        <v>7.4</v>
      </c>
      <c r="P15" s="7">
        <f t="shared" si="2"/>
        <v>71.538461538461533</v>
      </c>
    </row>
    <row r="16" spans="1:16" x14ac:dyDescent="0.35">
      <c r="A16" s="6">
        <v>41197</v>
      </c>
      <c r="B16" s="5">
        <v>0.57999999999999996</v>
      </c>
      <c r="C16" s="5">
        <v>8.5</v>
      </c>
      <c r="D16" s="7">
        <f t="shared" si="1"/>
        <v>6.8235294117647061E-2</v>
      </c>
      <c r="E16" s="5">
        <v>1330</v>
      </c>
      <c r="F16" s="5">
        <v>165</v>
      </c>
      <c r="G16" s="7">
        <f t="shared" si="3"/>
        <v>12.406015037593985</v>
      </c>
      <c r="H16" s="5">
        <v>9.8000000000000004E-2</v>
      </c>
      <c r="I16" s="5">
        <v>0.01</v>
      </c>
      <c r="J16" s="7">
        <f t="shared" si="0"/>
        <v>89.795918367346957</v>
      </c>
      <c r="K16" s="5">
        <v>5.8999999999999997E-2</v>
      </c>
      <c r="L16" s="5">
        <v>0.08</v>
      </c>
      <c r="M16" s="7">
        <f>(K16-L16)/K16*100</f>
        <v>-35.593220338983059</v>
      </c>
      <c r="N16" s="5">
        <v>67</v>
      </c>
      <c r="O16" s="5">
        <v>17</v>
      </c>
      <c r="P16" s="7">
        <f t="shared" si="2"/>
        <v>74.626865671641795</v>
      </c>
    </row>
    <row r="17" spans="1:16" x14ac:dyDescent="0.35">
      <c r="A17" s="6">
        <v>41210</v>
      </c>
      <c r="B17" s="5">
        <v>1.04</v>
      </c>
      <c r="C17" s="5">
        <v>23.3</v>
      </c>
      <c r="D17" s="7">
        <f t="shared" si="1"/>
        <v>4.4635193133047209E-2</v>
      </c>
      <c r="E17" s="5">
        <v>1249</v>
      </c>
      <c r="F17" s="5">
        <v>254</v>
      </c>
      <c r="G17" s="7">
        <f t="shared" si="3"/>
        <v>20.336269015212167</v>
      </c>
      <c r="H17" s="5">
        <v>6.6000000000000003E-2</v>
      </c>
      <c r="I17" s="5">
        <v>3.9E-2</v>
      </c>
      <c r="J17" s="7">
        <f t="shared" si="0"/>
        <v>40.909090909090914</v>
      </c>
      <c r="K17" s="5">
        <v>0.05</v>
      </c>
      <c r="L17" s="5">
        <v>0.05</v>
      </c>
      <c r="N17" s="5">
        <v>22</v>
      </c>
      <c r="O17" s="5">
        <v>4.0999999999999996</v>
      </c>
      <c r="P17" s="7">
        <f t="shared" si="2"/>
        <v>81.36363636363636</v>
      </c>
    </row>
    <row r="18" spans="1:16" x14ac:dyDescent="0.35">
      <c r="A18" s="6">
        <v>41211</v>
      </c>
      <c r="B18" s="5">
        <v>0.65</v>
      </c>
      <c r="C18" s="5">
        <v>17.2</v>
      </c>
      <c r="D18" s="7">
        <f t="shared" si="1"/>
        <v>3.7790697674418609E-2</v>
      </c>
      <c r="E18" s="5">
        <v>2836</v>
      </c>
      <c r="F18" s="5">
        <v>1885</v>
      </c>
      <c r="G18" s="7">
        <f t="shared" si="3"/>
        <v>66.466854724964747</v>
      </c>
      <c r="H18" s="5">
        <v>0.13</v>
      </c>
      <c r="I18" s="5">
        <v>4.1000000000000002E-2</v>
      </c>
      <c r="J18" s="7">
        <f t="shared" si="0"/>
        <v>68.461538461538453</v>
      </c>
      <c r="K18" s="5">
        <v>0.05</v>
      </c>
      <c r="L18" s="5">
        <v>0.05</v>
      </c>
      <c r="N18" s="5">
        <v>57</v>
      </c>
      <c r="O18" s="5">
        <v>12</v>
      </c>
      <c r="P18" s="7">
        <f t="shared" si="2"/>
        <v>78.94736842105263</v>
      </c>
    </row>
    <row r="19" spans="1:16" x14ac:dyDescent="0.35">
      <c r="A19" s="6">
        <v>41213</v>
      </c>
      <c r="B19" s="5">
        <v>0.49</v>
      </c>
      <c r="C19" s="5">
        <v>33.299999999999997</v>
      </c>
      <c r="D19" s="7">
        <f t="shared" si="1"/>
        <v>1.4714714714714716E-2</v>
      </c>
      <c r="E19" s="5">
        <v>1802</v>
      </c>
      <c r="F19" s="5">
        <v>1286</v>
      </c>
      <c r="G19" s="7">
        <f t="shared" si="3"/>
        <v>71.365149833518316</v>
      </c>
      <c r="H19" s="5">
        <v>0.1</v>
      </c>
      <c r="I19" s="5">
        <v>3.9E-2</v>
      </c>
      <c r="J19" s="7">
        <f t="shared" si="0"/>
        <v>61</v>
      </c>
      <c r="K19" s="5">
        <v>0.05</v>
      </c>
      <c r="L19" s="5">
        <v>0.05</v>
      </c>
      <c r="N19" s="5">
        <v>30</v>
      </c>
      <c r="O19" s="5">
        <v>11</v>
      </c>
      <c r="P19" s="7">
        <f t="shared" si="2"/>
        <v>63.333333333333329</v>
      </c>
    </row>
    <row r="20" spans="1:16" x14ac:dyDescent="0.35">
      <c r="A20" s="6">
        <v>41236</v>
      </c>
      <c r="B20" s="5">
        <v>1.61</v>
      </c>
      <c r="C20" s="5">
        <v>17.8</v>
      </c>
      <c r="D20" s="7">
        <f t="shared" si="1"/>
        <v>9.0449438202247198E-2</v>
      </c>
      <c r="E20" s="5">
        <v>830</v>
      </c>
      <c r="F20" s="5">
        <v>2806</v>
      </c>
      <c r="G20" s="7">
        <f t="shared" si="3"/>
        <v>338.07228915662654</v>
      </c>
      <c r="H20" s="5">
        <v>2.5999999999999999E-2</v>
      </c>
      <c r="I20" s="5">
        <v>0.1</v>
      </c>
      <c r="J20" s="7"/>
      <c r="N20" s="5">
        <v>61.5</v>
      </c>
      <c r="O20" s="5">
        <v>1.7</v>
      </c>
      <c r="P20" s="7">
        <f t="shared" si="2"/>
        <v>97.235772357723576</v>
      </c>
    </row>
    <row r="21" spans="1:16" x14ac:dyDescent="0.35">
      <c r="A21" s="6">
        <v>41242</v>
      </c>
      <c r="B21" s="5">
        <v>0.56999999999999995</v>
      </c>
      <c r="C21" s="5">
        <v>31.2</v>
      </c>
      <c r="D21" s="7">
        <f t="shared" si="1"/>
        <v>1.8269230769230767E-2</v>
      </c>
      <c r="E21" s="5">
        <v>1428</v>
      </c>
      <c r="F21" s="5">
        <v>281</v>
      </c>
      <c r="G21" s="7">
        <f t="shared" si="3"/>
        <v>19.677871148459385</v>
      </c>
      <c r="H21" s="5">
        <v>9.2999999999999999E-2</v>
      </c>
      <c r="I21" s="5">
        <v>3.5999999999999997E-2</v>
      </c>
      <c r="J21" s="7">
        <f t="shared" si="0"/>
        <v>61.29032258064516</v>
      </c>
      <c r="K21" s="5">
        <v>0.05</v>
      </c>
      <c r="L21" s="5">
        <v>0.05</v>
      </c>
      <c r="N21" s="5">
        <v>34.200000000000003</v>
      </c>
      <c r="O21" s="5">
        <v>16</v>
      </c>
      <c r="P21" s="7">
        <f t="shared" si="2"/>
        <v>53.216374269005854</v>
      </c>
    </row>
    <row r="22" spans="1:16" x14ac:dyDescent="0.35">
      <c r="A22" s="6">
        <v>41245</v>
      </c>
      <c r="B22" s="5">
        <v>0.35</v>
      </c>
      <c r="C22" s="5">
        <v>25.8</v>
      </c>
      <c r="D22" s="7">
        <f t="shared" si="1"/>
        <v>1.3565891472868215E-2</v>
      </c>
      <c r="E22" s="5">
        <v>388</v>
      </c>
      <c r="F22" s="5">
        <v>188</v>
      </c>
      <c r="G22" s="7">
        <f t="shared" si="3"/>
        <v>48.453608247422679</v>
      </c>
      <c r="H22" s="5">
        <v>2.7E-2</v>
      </c>
      <c r="I22" s="5">
        <v>0.01</v>
      </c>
      <c r="J22" s="7">
        <f t="shared" si="0"/>
        <v>62.962962962962962</v>
      </c>
      <c r="K22" s="5">
        <v>0.05</v>
      </c>
      <c r="L22" s="5">
        <v>0.05</v>
      </c>
      <c r="N22" s="5">
        <v>6.7</v>
      </c>
      <c r="O22" s="5">
        <v>2.6</v>
      </c>
      <c r="P22" s="7">
        <f t="shared" si="2"/>
        <v>61.194029850746254</v>
      </c>
    </row>
    <row r="23" spans="1:16" x14ac:dyDescent="0.35">
      <c r="A23" s="6">
        <v>41246</v>
      </c>
      <c r="B23" s="5">
        <v>0.51</v>
      </c>
      <c r="C23" s="5">
        <v>4.3</v>
      </c>
      <c r="D23" s="7">
        <f t="shared" si="1"/>
        <v>0.1186046511627907</v>
      </c>
      <c r="E23" s="5">
        <v>6309</v>
      </c>
      <c r="F23" s="5">
        <v>190</v>
      </c>
      <c r="G23" s="7">
        <f t="shared" si="3"/>
        <v>3.0115707719131399</v>
      </c>
      <c r="H23" s="5">
        <v>7.4999999999999997E-2</v>
      </c>
      <c r="I23" s="5">
        <v>2.3E-2</v>
      </c>
      <c r="J23" s="7">
        <f t="shared" si="0"/>
        <v>69.333333333333343</v>
      </c>
      <c r="K23" s="5">
        <v>0.05</v>
      </c>
      <c r="L23" s="5">
        <v>0.05</v>
      </c>
      <c r="N23" s="5">
        <v>22.8</v>
      </c>
      <c r="O23" s="5">
        <v>5.7</v>
      </c>
      <c r="P23" s="7">
        <f t="shared" si="2"/>
        <v>75</v>
      </c>
    </row>
    <row r="24" spans="1:16" x14ac:dyDescent="0.35">
      <c r="A24" s="6">
        <v>41254</v>
      </c>
      <c r="B24" s="5">
        <v>0.33</v>
      </c>
      <c r="C24" s="5">
        <v>7.4</v>
      </c>
      <c r="D24" s="7">
        <f t="shared" si="1"/>
        <v>4.4594594594594597E-2</v>
      </c>
      <c r="E24" s="5">
        <v>5210</v>
      </c>
      <c r="F24" s="5">
        <v>2370</v>
      </c>
      <c r="G24" s="7">
        <f t="shared" si="3"/>
        <v>45.489443378119006</v>
      </c>
      <c r="H24" s="5">
        <v>0.25700000000000001</v>
      </c>
      <c r="I24" s="5">
        <v>5.3999999999999999E-2</v>
      </c>
      <c r="J24" s="7">
        <f t="shared" si="0"/>
        <v>78.988326848249031</v>
      </c>
      <c r="K24" s="5">
        <v>0.05</v>
      </c>
      <c r="L24" s="5">
        <v>0.05</v>
      </c>
      <c r="N24" s="5">
        <v>6.7</v>
      </c>
      <c r="O24" s="5">
        <v>5</v>
      </c>
      <c r="P24" s="7">
        <f t="shared" si="2"/>
        <v>25.373134328358208</v>
      </c>
    </row>
    <row r="25" spans="1:16" x14ac:dyDescent="0.35">
      <c r="A25" s="6">
        <v>41262</v>
      </c>
      <c r="B25" s="5">
        <v>1.85</v>
      </c>
      <c r="C25" s="5">
        <v>35.200000000000003</v>
      </c>
      <c r="D25" s="7">
        <f t="shared" si="1"/>
        <v>5.2556818181818177E-2</v>
      </c>
      <c r="E25" s="5">
        <v>3286</v>
      </c>
      <c r="F25" s="5">
        <v>33</v>
      </c>
      <c r="G25" s="7">
        <f t="shared" si="3"/>
        <v>1.0042604990870361</v>
      </c>
      <c r="H25" s="5">
        <v>7.2999999999999995E-2</v>
      </c>
      <c r="I25" s="5">
        <v>2.5000000000000001E-2</v>
      </c>
      <c r="J25" s="7">
        <f t="shared" si="0"/>
        <v>65.753424657534239</v>
      </c>
      <c r="K25" s="5">
        <v>0.05</v>
      </c>
      <c r="L25" s="5">
        <v>0.05</v>
      </c>
      <c r="N25" s="5">
        <v>48.7</v>
      </c>
      <c r="O25" s="5">
        <v>5.5</v>
      </c>
      <c r="P25" s="7">
        <f t="shared" si="2"/>
        <v>88.706365503080093</v>
      </c>
    </row>
    <row r="26" spans="1:16" x14ac:dyDescent="0.35">
      <c r="A26" s="6">
        <v>41297</v>
      </c>
      <c r="B26" s="5">
        <v>0.25</v>
      </c>
      <c r="C26" s="5">
        <v>4.7</v>
      </c>
      <c r="D26" s="7">
        <f t="shared" si="1"/>
        <v>5.3191489361702128E-2</v>
      </c>
      <c r="E26" s="5">
        <v>4834</v>
      </c>
      <c r="F26" s="5">
        <v>272</v>
      </c>
      <c r="G26" s="7">
        <f t="shared" si="3"/>
        <v>5.6268100951592883</v>
      </c>
      <c r="H26" s="5">
        <v>0.10299999999999999</v>
      </c>
      <c r="I26" s="5">
        <v>8.3000000000000004E-2</v>
      </c>
      <c r="J26" s="7">
        <f t="shared" si="0"/>
        <v>19.417475728155331</v>
      </c>
      <c r="K26" s="5">
        <v>0.05</v>
      </c>
      <c r="L26" s="5">
        <v>0.05</v>
      </c>
      <c r="N26" s="5">
        <v>42</v>
      </c>
      <c r="O26" s="5">
        <v>26.7</v>
      </c>
      <c r="P26" s="7">
        <f t="shared" si="2"/>
        <v>36.428571428571431</v>
      </c>
    </row>
    <row r="27" spans="1:16" x14ac:dyDescent="0.35">
      <c r="A27" s="6">
        <v>41298</v>
      </c>
      <c r="B27" s="5">
        <v>0.5</v>
      </c>
      <c r="C27" s="5">
        <v>16.8</v>
      </c>
      <c r="D27" s="7">
        <f t="shared" si="1"/>
        <v>2.976190476190476E-2</v>
      </c>
      <c r="E27" s="5">
        <v>10302</v>
      </c>
      <c r="F27" s="5">
        <v>399</v>
      </c>
      <c r="G27" s="7">
        <f t="shared" si="3"/>
        <v>3.8730343622597556</v>
      </c>
      <c r="H27" s="5">
        <v>9.8000000000000004E-2</v>
      </c>
      <c r="I27" s="5">
        <v>3.9E-2</v>
      </c>
      <c r="J27" s="7">
        <f t="shared" si="0"/>
        <v>60.204081632653065</v>
      </c>
      <c r="K27" s="5">
        <v>0.05</v>
      </c>
      <c r="L27" s="5">
        <v>0.05</v>
      </c>
      <c r="N27" s="5">
        <v>41.2</v>
      </c>
      <c r="O27" s="5">
        <v>14.3</v>
      </c>
      <c r="P27" s="7">
        <f t="shared" si="2"/>
        <v>65.291262135922338</v>
      </c>
    </row>
    <row r="28" spans="1:16" x14ac:dyDescent="0.35">
      <c r="A28" s="6">
        <v>41327</v>
      </c>
      <c r="B28" s="5">
        <v>0.67</v>
      </c>
      <c r="C28" s="5">
        <v>6.4</v>
      </c>
      <c r="D28" s="7">
        <f t="shared" si="1"/>
        <v>0.1046875</v>
      </c>
      <c r="E28" s="5">
        <v>5786</v>
      </c>
      <c r="F28" s="5">
        <v>572</v>
      </c>
      <c r="G28" s="7">
        <f t="shared" si="3"/>
        <v>9.8859315589353614</v>
      </c>
      <c r="H28" s="5">
        <v>0.56000000000000005</v>
      </c>
      <c r="I28" s="5">
        <v>0.26</v>
      </c>
      <c r="J28" s="7">
        <f t="shared" si="0"/>
        <v>53.571428571428569</v>
      </c>
      <c r="K28" s="5">
        <v>0.05</v>
      </c>
      <c r="L28" s="5">
        <v>0.05</v>
      </c>
      <c r="N28" s="5">
        <v>339</v>
      </c>
      <c r="O28" s="5">
        <v>132</v>
      </c>
      <c r="P28" s="7">
        <f t="shared" si="2"/>
        <v>61.06194690265486</v>
      </c>
    </row>
    <row r="29" spans="1:16" x14ac:dyDescent="0.35">
      <c r="A29" s="6">
        <v>41352</v>
      </c>
      <c r="B29" s="5">
        <v>1.03</v>
      </c>
      <c r="C29" s="5">
        <v>16</v>
      </c>
      <c r="D29" s="7">
        <f t="shared" si="1"/>
        <v>6.4375000000000002E-2</v>
      </c>
      <c r="E29" s="5">
        <v>12362</v>
      </c>
      <c r="F29" s="5">
        <v>84</v>
      </c>
      <c r="G29" s="7">
        <f t="shared" si="3"/>
        <v>0.67950169875424693</v>
      </c>
      <c r="H29" s="5">
        <v>0.39800000000000002</v>
      </c>
      <c r="I29" s="5">
        <v>0.13</v>
      </c>
      <c r="J29" s="7">
        <f t="shared" si="0"/>
        <v>67.336683417085425</v>
      </c>
      <c r="N29" s="5">
        <v>209</v>
      </c>
      <c r="O29" s="5">
        <v>47</v>
      </c>
      <c r="P29" s="7">
        <f t="shared" si="2"/>
        <v>77.511961722488039</v>
      </c>
    </row>
    <row r="30" spans="1:16" x14ac:dyDescent="0.35">
      <c r="A30" s="6">
        <v>41368</v>
      </c>
      <c r="B30" s="5">
        <v>0.22</v>
      </c>
      <c r="C30" s="5">
        <v>7.5</v>
      </c>
      <c r="D30" s="7">
        <f t="shared" si="1"/>
        <v>2.9333333333333333E-2</v>
      </c>
      <c r="E30" s="5">
        <v>5820</v>
      </c>
      <c r="F30" s="5">
        <v>267</v>
      </c>
      <c r="G30" s="7">
        <f t="shared" si="3"/>
        <v>4.5876288659793811</v>
      </c>
      <c r="H30" s="5">
        <v>2.15</v>
      </c>
      <c r="I30" s="5">
        <v>0.4</v>
      </c>
      <c r="J30" s="7">
        <f t="shared" si="0"/>
        <v>81.395348837209298</v>
      </c>
      <c r="K30" s="5">
        <v>0.96</v>
      </c>
      <c r="L30" s="5">
        <v>0.19900000000000001</v>
      </c>
      <c r="M30" s="7">
        <f t="shared" ref="M30:M36" si="4">(K30-L30)/K30*100</f>
        <v>79.270833333333329</v>
      </c>
      <c r="N30" s="5">
        <v>145</v>
      </c>
      <c r="O30" s="5">
        <v>19</v>
      </c>
      <c r="P30" s="7">
        <f t="shared" si="2"/>
        <v>86.896551724137922</v>
      </c>
    </row>
    <row r="31" spans="1:16" x14ac:dyDescent="0.35">
      <c r="A31" s="6">
        <v>41370</v>
      </c>
      <c r="B31" s="5">
        <v>0.71</v>
      </c>
      <c r="C31" s="5">
        <v>30.8</v>
      </c>
      <c r="D31" s="7">
        <f t="shared" si="1"/>
        <v>2.3051948051948049E-2</v>
      </c>
      <c r="E31" s="5">
        <v>24874</v>
      </c>
      <c r="F31" s="5">
        <v>8491</v>
      </c>
      <c r="G31" s="7">
        <f t="shared" si="3"/>
        <v>34.136045670177694</v>
      </c>
      <c r="H31" s="5">
        <v>0.16500000000000001</v>
      </c>
      <c r="I31" s="5">
        <v>4.1000000000000002E-2</v>
      </c>
      <c r="J31" s="7">
        <f t="shared" si="0"/>
        <v>75.151515151515142</v>
      </c>
      <c r="K31" s="5">
        <v>0.123</v>
      </c>
      <c r="L31" s="5">
        <v>0.05</v>
      </c>
      <c r="M31" s="7">
        <f t="shared" si="4"/>
        <v>59.349593495934961</v>
      </c>
      <c r="N31" s="5">
        <v>12</v>
      </c>
      <c r="O31" s="5">
        <v>2.1</v>
      </c>
      <c r="P31" s="7">
        <f t="shared" si="2"/>
        <v>82.5</v>
      </c>
    </row>
    <row r="32" spans="1:16" x14ac:dyDescent="0.35">
      <c r="A32" s="6">
        <v>41374</v>
      </c>
      <c r="B32" s="5">
        <v>0.15</v>
      </c>
      <c r="C32" s="5">
        <v>3.2</v>
      </c>
      <c r="D32" s="7">
        <f t="shared" si="1"/>
        <v>4.6874999999999993E-2</v>
      </c>
      <c r="E32" s="5">
        <v>5170</v>
      </c>
      <c r="F32" s="5">
        <v>2170</v>
      </c>
      <c r="G32" s="7">
        <f t="shared" si="3"/>
        <v>41.972920696324948</v>
      </c>
      <c r="J32" s="7"/>
      <c r="K32" s="5">
        <v>0.42599999999999999</v>
      </c>
      <c r="L32" s="5">
        <v>0.05</v>
      </c>
      <c r="M32" s="7">
        <f t="shared" si="4"/>
        <v>88.262910798122064</v>
      </c>
      <c r="N32" s="5">
        <v>153</v>
      </c>
      <c r="O32" s="5">
        <v>17</v>
      </c>
      <c r="P32" s="7">
        <f t="shared" si="2"/>
        <v>88.888888888888886</v>
      </c>
    </row>
    <row r="33" spans="1:19" x14ac:dyDescent="0.35">
      <c r="A33" s="6">
        <v>41382</v>
      </c>
      <c r="B33" s="5">
        <v>0.39</v>
      </c>
      <c r="C33" s="5">
        <v>10.9</v>
      </c>
      <c r="D33" s="7">
        <f t="shared" si="1"/>
        <v>3.577981651376147E-2</v>
      </c>
      <c r="E33" s="5">
        <v>2251</v>
      </c>
      <c r="F33" s="5">
        <v>789</v>
      </c>
      <c r="G33" s="7">
        <f t="shared" si="3"/>
        <v>35.051088405153266</v>
      </c>
      <c r="J33" s="7"/>
      <c r="K33" s="5">
        <v>0.06</v>
      </c>
      <c r="L33" s="5">
        <v>0.05</v>
      </c>
      <c r="M33" s="7">
        <f t="shared" si="4"/>
        <v>16.666666666666661</v>
      </c>
      <c r="N33" s="5">
        <v>20.6</v>
      </c>
      <c r="O33" s="5">
        <v>2.6</v>
      </c>
      <c r="P33" s="7">
        <f t="shared" si="2"/>
        <v>87.378640776699029</v>
      </c>
    </row>
    <row r="34" spans="1:19" x14ac:dyDescent="0.35">
      <c r="A34" s="6">
        <v>41393</v>
      </c>
      <c r="B34" s="5">
        <v>0.14000000000000001</v>
      </c>
      <c r="C34" s="5">
        <v>0.3</v>
      </c>
      <c r="D34" s="7">
        <f t="shared" si="1"/>
        <v>0.46666666666666673</v>
      </c>
      <c r="E34" s="5">
        <v>1519</v>
      </c>
      <c r="F34" s="5">
        <v>154</v>
      </c>
      <c r="G34" s="7">
        <f t="shared" si="3"/>
        <v>10.138248847926267</v>
      </c>
      <c r="J34" s="7"/>
      <c r="K34" s="5">
        <v>0.156</v>
      </c>
      <c r="L34" s="5">
        <v>0.05</v>
      </c>
      <c r="M34" s="7">
        <f t="shared" si="4"/>
        <v>67.948717948717956</v>
      </c>
      <c r="N34" s="5">
        <v>186</v>
      </c>
      <c r="O34" s="5">
        <v>21</v>
      </c>
      <c r="P34" s="7">
        <f t="shared" si="2"/>
        <v>88.709677419354833</v>
      </c>
    </row>
    <row r="35" spans="1:19" x14ac:dyDescent="0.35">
      <c r="A35" s="6">
        <v>41410</v>
      </c>
      <c r="B35" s="5">
        <v>0.17</v>
      </c>
      <c r="C35" s="5">
        <v>4.8</v>
      </c>
      <c r="D35" s="7">
        <f t="shared" si="1"/>
        <v>3.5416666666666673E-2</v>
      </c>
      <c r="E35" s="5">
        <v>16628</v>
      </c>
      <c r="F35" s="5">
        <v>6982</v>
      </c>
      <c r="G35" s="7">
        <f t="shared" si="3"/>
        <v>41.989415443829685</v>
      </c>
      <c r="H35" s="5">
        <v>0.114</v>
      </c>
      <c r="I35" s="5">
        <v>5.0999999999999997E-2</v>
      </c>
      <c r="J35" s="7">
        <f t="shared" si="0"/>
        <v>55.263157894736835</v>
      </c>
      <c r="K35" s="5">
        <v>0.114</v>
      </c>
      <c r="L35" s="5">
        <v>0.05</v>
      </c>
      <c r="M35" s="7">
        <f t="shared" si="4"/>
        <v>56.140350877192979</v>
      </c>
      <c r="N35" s="5">
        <v>251</v>
      </c>
      <c r="O35" s="5">
        <v>20.8</v>
      </c>
      <c r="P35" s="7">
        <f t="shared" si="2"/>
        <v>91.713147410358559</v>
      </c>
    </row>
    <row r="36" spans="1:19" x14ac:dyDescent="0.35">
      <c r="A36" s="6">
        <v>41415</v>
      </c>
      <c r="B36" s="5">
        <v>0.43</v>
      </c>
      <c r="C36" s="5">
        <v>6.3</v>
      </c>
      <c r="D36" s="7">
        <f t="shared" si="1"/>
        <v>6.8253968253968261E-2</v>
      </c>
      <c r="E36" s="5">
        <v>4597</v>
      </c>
      <c r="F36" s="5">
        <v>762</v>
      </c>
      <c r="G36" s="7">
        <f t="shared" si="3"/>
        <v>16.576027844246248</v>
      </c>
      <c r="H36" s="5">
        <v>0.21199999999999999</v>
      </c>
      <c r="I36" s="5">
        <v>0.1</v>
      </c>
      <c r="J36" s="7">
        <f t="shared" si="0"/>
        <v>52.830188679245282</v>
      </c>
      <c r="K36" s="5">
        <v>6.2E-2</v>
      </c>
      <c r="L36" s="5">
        <v>0.05</v>
      </c>
      <c r="M36" s="7">
        <f t="shared" si="4"/>
        <v>19.354838709677413</v>
      </c>
      <c r="N36" s="5">
        <v>79</v>
      </c>
      <c r="O36" s="5">
        <v>20.5</v>
      </c>
      <c r="P36" s="7">
        <f t="shared" si="2"/>
        <v>74.050632911392398</v>
      </c>
    </row>
    <row r="37" spans="1:19" x14ac:dyDescent="0.35">
      <c r="E37" s="5">
        <v>5181</v>
      </c>
      <c r="F37" s="5">
        <v>6085</v>
      </c>
      <c r="G37" s="7">
        <f t="shared" si="3"/>
        <v>117.44836904072574</v>
      </c>
      <c r="M37" s="7"/>
    </row>
    <row r="38" spans="1:19" x14ac:dyDescent="0.35">
      <c r="E38" s="5">
        <v>8123</v>
      </c>
      <c r="F38" s="5">
        <v>2694</v>
      </c>
      <c r="G38" s="7">
        <f t="shared" si="3"/>
        <v>33.165086790594607</v>
      </c>
    </row>
    <row r="39" spans="1:19" x14ac:dyDescent="0.35">
      <c r="E39" s="5">
        <v>2937</v>
      </c>
      <c r="F39" s="5">
        <v>5052</v>
      </c>
      <c r="G39" s="7">
        <f t="shared" si="3"/>
        <v>172.01225740551581</v>
      </c>
    </row>
    <row r="40" spans="1:19" x14ac:dyDescent="0.35">
      <c r="E40" s="5">
        <v>8116</v>
      </c>
      <c r="F40" s="5">
        <v>2437</v>
      </c>
      <c r="G40" s="7">
        <f t="shared" si="3"/>
        <v>30.027106949236078</v>
      </c>
    </row>
    <row r="41" spans="1:19" x14ac:dyDescent="0.35">
      <c r="E41" s="5">
        <v>3119</v>
      </c>
      <c r="F41" s="5">
        <v>918</v>
      </c>
      <c r="G41" s="7">
        <f t="shared" si="3"/>
        <v>29.432510420006412</v>
      </c>
    </row>
    <row r="42" spans="1:19" x14ac:dyDescent="0.35">
      <c r="E42" s="5">
        <v>2600</v>
      </c>
      <c r="F42" s="5">
        <v>490</v>
      </c>
      <c r="G42" s="7">
        <f t="shared" si="3"/>
        <v>18.846153846153847</v>
      </c>
    </row>
    <row r="43" spans="1:19" x14ac:dyDescent="0.35">
      <c r="E43" s="5">
        <v>11554</v>
      </c>
      <c r="F43" s="5">
        <v>4597</v>
      </c>
      <c r="G43" s="7">
        <f t="shared" si="3"/>
        <v>39.787086723212738</v>
      </c>
    </row>
    <row r="44" spans="1:19" x14ac:dyDescent="0.35">
      <c r="D44" s="8"/>
      <c r="E44" s="56" t="s">
        <v>45</v>
      </c>
      <c r="F44" s="57"/>
      <c r="R44" s="1"/>
      <c r="S44" s="1"/>
    </row>
    <row r="45" spans="1:19" s="1" customFormat="1" x14ac:dyDescent="0.35">
      <c r="A45" s="4"/>
      <c r="B45" s="51" t="s">
        <v>12</v>
      </c>
      <c r="C45" s="52"/>
      <c r="D45" s="52"/>
      <c r="E45" s="52"/>
      <c r="F45" s="52"/>
      <c r="G45" s="53"/>
      <c r="H45" s="51" t="s">
        <v>4</v>
      </c>
      <c r="I45" s="52"/>
      <c r="J45" s="53"/>
      <c r="K45" s="51" t="s">
        <v>5</v>
      </c>
      <c r="L45" s="52"/>
      <c r="M45" s="53"/>
      <c r="N45" s="51" t="s">
        <v>6</v>
      </c>
      <c r="O45" s="52"/>
      <c r="P45" s="53"/>
    </row>
    <row r="46" spans="1:19" s="1" customFormat="1" ht="43.5" x14ac:dyDescent="0.35">
      <c r="A46" s="4" t="s">
        <v>44</v>
      </c>
      <c r="B46" s="4" t="s">
        <v>7</v>
      </c>
      <c r="C46" s="4" t="s">
        <v>8</v>
      </c>
      <c r="D46" s="4" t="s">
        <v>16</v>
      </c>
      <c r="E46" s="4" t="s">
        <v>10</v>
      </c>
      <c r="F46" s="4" t="s">
        <v>9</v>
      </c>
      <c r="G46" s="4" t="s">
        <v>11</v>
      </c>
      <c r="H46" s="4" t="s">
        <v>1</v>
      </c>
      <c r="I46" s="4" t="s">
        <v>2</v>
      </c>
      <c r="J46" s="4" t="s">
        <v>3</v>
      </c>
      <c r="K46" s="4" t="s">
        <v>1</v>
      </c>
      <c r="L46" s="4" t="s">
        <v>2</v>
      </c>
      <c r="M46" s="4" t="s">
        <v>3</v>
      </c>
      <c r="N46" s="4" t="s">
        <v>1</v>
      </c>
      <c r="O46" s="4" t="s">
        <v>2</v>
      </c>
      <c r="P46" s="4" t="s">
        <v>3</v>
      </c>
      <c r="R46" s="5"/>
      <c r="S46" s="5"/>
    </row>
    <row r="47" spans="1:19" x14ac:dyDescent="0.35">
      <c r="A47" s="1" t="s">
        <v>13</v>
      </c>
      <c r="B47" s="7">
        <f>MEDIAN(B9:B43)</f>
        <v>0.505</v>
      </c>
      <c r="C47" s="7">
        <f t="shared" ref="C47:P47" si="5">MEDIAN(C9:C43)</f>
        <v>9.9499999999999993</v>
      </c>
      <c r="D47" s="7">
        <f>MEDIAN(D9:D43)</f>
        <v>4.5755096566523601E-2</v>
      </c>
      <c r="E47" s="7">
        <f t="shared" si="5"/>
        <v>3202.5</v>
      </c>
      <c r="F47" s="7">
        <f t="shared" si="5"/>
        <v>667</v>
      </c>
      <c r="G47" s="7">
        <f t="shared" si="5"/>
        <v>29.729808684621247</v>
      </c>
      <c r="H47" s="12">
        <f t="shared" si="5"/>
        <v>0.10299999999999999</v>
      </c>
      <c r="I47" s="7">
        <f t="shared" si="5"/>
        <v>4.1000000000000002E-2</v>
      </c>
      <c r="J47" s="7">
        <f t="shared" si="5"/>
        <v>62.126642771804057</v>
      </c>
      <c r="K47" s="7"/>
      <c r="L47" s="7"/>
      <c r="M47" s="7">
        <f t="shared" si="5"/>
        <v>57.74497218656397</v>
      </c>
      <c r="N47" s="7">
        <f t="shared" si="5"/>
        <v>44</v>
      </c>
      <c r="O47" s="7">
        <f t="shared" si="5"/>
        <v>9.1999999999999993</v>
      </c>
      <c r="P47" s="7">
        <f t="shared" si="5"/>
        <v>81.931818181818187</v>
      </c>
    </row>
    <row r="48" spans="1:19" x14ac:dyDescent="0.35">
      <c r="A48" s="1" t="s">
        <v>14</v>
      </c>
      <c r="B48" s="7">
        <f>AVERAGE(B9:B43)</f>
        <v>0.58821428571428569</v>
      </c>
      <c r="C48" s="7">
        <f t="shared" ref="C48:P48" si="6">AVERAGE(C9:C43)</f>
        <v>13.771428571428572</v>
      </c>
      <c r="D48" s="7">
        <f>AVERAGE(D9:D43)</f>
        <v>6.5802751278654828E-2</v>
      </c>
      <c r="E48" s="7">
        <f t="shared" si="6"/>
        <v>5047.588235294118</v>
      </c>
      <c r="F48" s="7">
        <f t="shared" si="6"/>
        <v>1734.0294117647059</v>
      </c>
      <c r="G48" s="7">
        <f t="shared" si="6"/>
        <v>47.029548602801299</v>
      </c>
      <c r="H48" s="7">
        <f t="shared" si="6"/>
        <v>0.22655999999999998</v>
      </c>
      <c r="I48" s="7">
        <f t="shared" si="6"/>
        <v>7.4720000000000009E-2</v>
      </c>
      <c r="J48" s="7">
        <f t="shared" si="6"/>
        <v>60.178616523219887</v>
      </c>
      <c r="K48" s="7"/>
      <c r="L48" s="7"/>
      <c r="M48" s="7">
        <f t="shared" si="6"/>
        <v>46.497113136832802</v>
      </c>
      <c r="N48" s="7">
        <f t="shared" si="6"/>
        <v>76.94285714285715</v>
      </c>
      <c r="O48" s="7">
        <f t="shared" si="6"/>
        <v>15.68214285714286</v>
      </c>
      <c r="P48" s="7">
        <f t="shared" si="6"/>
        <v>76.605169729883031</v>
      </c>
    </row>
    <row r="49" spans="1:16" x14ac:dyDescent="0.35">
      <c r="A49" s="1" t="s">
        <v>15</v>
      </c>
      <c r="B49" s="7">
        <f>STDEV(B9:B43)</f>
        <v>0.40359544808419967</v>
      </c>
      <c r="C49" s="7">
        <f t="shared" ref="C49:P49" si="7">STDEV(C9:C43)</f>
        <v>9.8256224811895319</v>
      </c>
      <c r="D49" s="7">
        <f>STDEV(D9:D43)</f>
        <v>8.313118263716085E-2</v>
      </c>
      <c r="E49" s="7">
        <f t="shared" si="7"/>
        <v>5140.9625505856457</v>
      </c>
      <c r="F49" s="7">
        <f t="shared" si="7"/>
        <v>2208.5935122016085</v>
      </c>
      <c r="G49" s="7">
        <f t="shared" si="7"/>
        <v>68.078475640464688</v>
      </c>
      <c r="H49" s="7">
        <f t="shared" si="7"/>
        <v>0.41711290238175719</v>
      </c>
      <c r="I49" s="7">
        <f t="shared" si="7"/>
        <v>8.5233268152758293E-2</v>
      </c>
      <c r="J49" s="7">
        <f t="shared" si="7"/>
        <v>21.656139552365374</v>
      </c>
      <c r="K49" s="7"/>
      <c r="L49" s="7"/>
      <c r="M49" s="7"/>
      <c r="N49" s="7">
        <f t="shared" si="7"/>
        <v>82.098700438902284</v>
      </c>
      <c r="O49" s="7">
        <f t="shared" si="7"/>
        <v>24.942735208523935</v>
      </c>
      <c r="P49" s="7">
        <f t="shared" si="7"/>
        <v>17.271184111018208</v>
      </c>
    </row>
    <row r="50" spans="1:16" x14ac:dyDescent="0.35">
      <c r="A50" s="1" t="s">
        <v>31</v>
      </c>
      <c r="B50" s="7">
        <f>B49/B48</f>
        <v>0.68613676662766188</v>
      </c>
      <c r="C50" s="7">
        <f t="shared" ref="C50:P50" si="8">C49/C48</f>
        <v>0.71347881087475851</v>
      </c>
      <c r="D50" s="7">
        <f t="shared" si="8"/>
        <v>1.2633390097189909</v>
      </c>
      <c r="E50" s="7">
        <f t="shared" si="8"/>
        <v>1.0184987980276659</v>
      </c>
      <c r="F50" s="7">
        <f t="shared" si="8"/>
        <v>1.2736770767653491</v>
      </c>
      <c r="G50" s="7">
        <f t="shared" si="8"/>
        <v>1.4475681281875969</v>
      </c>
      <c r="H50" s="7">
        <f t="shared" si="8"/>
        <v>1.8410703671511177</v>
      </c>
      <c r="I50" s="7">
        <f t="shared" si="8"/>
        <v>1.1407021969052233</v>
      </c>
      <c r="J50" s="7">
        <f t="shared" si="8"/>
        <v>0.3598643638477359</v>
      </c>
      <c r="K50" s="7"/>
      <c r="L50" s="7"/>
      <c r="M50" s="7"/>
      <c r="N50" s="7">
        <f t="shared" si="8"/>
        <v>1.0670087320317785</v>
      </c>
      <c r="O50" s="7">
        <f t="shared" si="8"/>
        <v>1.5905183007029606</v>
      </c>
      <c r="P50" s="7">
        <f t="shared" si="8"/>
        <v>0.22545716133673502</v>
      </c>
    </row>
    <row r="51" spans="1:16" x14ac:dyDescent="0.35">
      <c r="A51" s="1" t="s">
        <v>32</v>
      </c>
      <c r="H51" s="7">
        <v>0.17249999999999999</v>
      </c>
      <c r="I51" s="7">
        <v>6.2E-2</v>
      </c>
      <c r="J51" s="7">
        <v>63.277777777777779</v>
      </c>
      <c r="N51" s="7">
        <v>46</v>
      </c>
      <c r="O51" s="7">
        <v>11</v>
      </c>
      <c r="P51" s="7">
        <v>82.857142857142861</v>
      </c>
    </row>
    <row r="52" spans="1:16" x14ac:dyDescent="0.35">
      <c r="A52" s="1" t="s">
        <v>33</v>
      </c>
      <c r="H52" s="7">
        <v>0.34564285714285709</v>
      </c>
      <c r="I52" s="7">
        <v>0.10157142857142856</v>
      </c>
      <c r="J52" s="7">
        <v>62.818805902627318</v>
      </c>
      <c r="N52" s="7">
        <v>62.38095238095238</v>
      </c>
      <c r="O52" s="7">
        <v>10.780952380952382</v>
      </c>
      <c r="P52" s="7">
        <v>79.123358677243729</v>
      </c>
    </row>
    <row r="53" spans="1:16" x14ac:dyDescent="0.35">
      <c r="A53" s="5" t="s">
        <v>88</v>
      </c>
      <c r="P53" s="5">
        <v>71.2</v>
      </c>
    </row>
    <row r="56" spans="1:16" x14ac:dyDescent="0.35">
      <c r="A56" s="4" t="s">
        <v>71</v>
      </c>
      <c r="B56" s="4" t="s">
        <v>3</v>
      </c>
    </row>
    <row r="57" spans="1:16" x14ac:dyDescent="0.35">
      <c r="A57" s="5">
        <v>9.1999999999999998E-2</v>
      </c>
      <c r="B57" s="7">
        <v>71.739130434782624</v>
      </c>
      <c r="C57" s="7"/>
    </row>
    <row r="58" spans="1:16" x14ac:dyDescent="0.35">
      <c r="A58" s="5">
        <v>0.14000000000000001</v>
      </c>
      <c r="B58" s="7">
        <v>85.714285714285708</v>
      </c>
      <c r="C58" s="7"/>
    </row>
    <row r="59" spans="1:16" x14ac:dyDescent="0.35">
      <c r="A59" s="5">
        <v>8.6999999999999994E-2</v>
      </c>
      <c r="B59" s="7">
        <v>-14.942528735632198</v>
      </c>
      <c r="C59" s="7"/>
    </row>
    <row r="60" spans="1:16" x14ac:dyDescent="0.35">
      <c r="A60" s="5">
        <v>0.15</v>
      </c>
      <c r="B60" s="7">
        <v>58.666666666666664</v>
      </c>
      <c r="C60" s="7"/>
    </row>
    <row r="61" spans="1:16" x14ac:dyDescent="0.35">
      <c r="A61" s="5">
        <v>0.09</v>
      </c>
      <c r="B61" s="7">
        <v>57.777777777777771</v>
      </c>
      <c r="C61" s="7"/>
    </row>
    <row r="62" spans="1:16" x14ac:dyDescent="0.35">
      <c r="A62" s="5">
        <v>0.18</v>
      </c>
      <c r="B62" s="7">
        <v>65.555555555555557</v>
      </c>
      <c r="C62" s="7"/>
    </row>
    <row r="63" spans="1:16" x14ac:dyDescent="0.35">
      <c r="A63" s="5">
        <v>0.18</v>
      </c>
      <c r="B63" s="7">
        <v>56.111111111111114</v>
      </c>
      <c r="C63" s="7"/>
    </row>
    <row r="64" spans="1:16" x14ac:dyDescent="0.35">
      <c r="A64" s="5">
        <v>9.8000000000000004E-2</v>
      </c>
      <c r="B64" s="7">
        <v>89.795918367346957</v>
      </c>
      <c r="C64" s="7"/>
    </row>
    <row r="65" spans="1:3" x14ac:dyDescent="0.35">
      <c r="A65" s="5">
        <v>6.6000000000000003E-2</v>
      </c>
      <c r="B65" s="7">
        <v>40.909090909090914</v>
      </c>
      <c r="C65" s="7"/>
    </row>
    <row r="66" spans="1:3" x14ac:dyDescent="0.35">
      <c r="A66" s="5">
        <v>0.13</v>
      </c>
      <c r="B66" s="7">
        <v>68.461538461538453</v>
      </c>
      <c r="C66" s="7"/>
    </row>
    <row r="67" spans="1:3" x14ac:dyDescent="0.35">
      <c r="A67" s="5">
        <v>0.1</v>
      </c>
      <c r="B67" s="7">
        <v>61</v>
      </c>
      <c r="C67" s="7"/>
    </row>
    <row r="68" spans="1:3" x14ac:dyDescent="0.35">
      <c r="A68" s="5">
        <v>9.2999999999999999E-2</v>
      </c>
      <c r="B68" s="7">
        <v>61.29032258064516</v>
      </c>
      <c r="C68" s="7"/>
    </row>
    <row r="69" spans="1:3" x14ac:dyDescent="0.35">
      <c r="A69" s="5">
        <v>2.7E-2</v>
      </c>
      <c r="B69" s="7">
        <v>62.962962962962962</v>
      </c>
      <c r="C69" s="7"/>
    </row>
    <row r="70" spans="1:3" x14ac:dyDescent="0.35">
      <c r="A70" s="5">
        <v>7.4999999999999997E-2</v>
      </c>
      <c r="B70" s="7">
        <v>69.333333333333343</v>
      </c>
      <c r="C70" s="7"/>
    </row>
    <row r="71" spans="1:3" x14ac:dyDescent="0.35">
      <c r="A71" s="5">
        <v>0.25700000000000001</v>
      </c>
      <c r="B71" s="7">
        <v>78.988326848249031</v>
      </c>
      <c r="C71" s="7"/>
    </row>
    <row r="72" spans="1:3" x14ac:dyDescent="0.35">
      <c r="A72" s="5">
        <v>7.2999999999999995E-2</v>
      </c>
      <c r="B72" s="7">
        <v>65.753424657534239</v>
      </c>
      <c r="C72" s="7"/>
    </row>
    <row r="73" spans="1:3" x14ac:dyDescent="0.35">
      <c r="A73" s="5">
        <v>0.10299999999999999</v>
      </c>
      <c r="B73" s="7">
        <v>19.417475728155331</v>
      </c>
      <c r="C73" s="7"/>
    </row>
    <row r="74" spans="1:3" x14ac:dyDescent="0.35">
      <c r="A74" s="5">
        <v>9.8000000000000004E-2</v>
      </c>
      <c r="B74" s="7">
        <v>60.204081632653065</v>
      </c>
      <c r="C74" s="7"/>
    </row>
    <row r="75" spans="1:3" x14ac:dyDescent="0.35">
      <c r="A75" s="5">
        <v>0.56000000000000005</v>
      </c>
      <c r="B75" s="7">
        <v>53.571428571428569</v>
      </c>
      <c r="C75" s="7"/>
    </row>
    <row r="76" spans="1:3" x14ac:dyDescent="0.35">
      <c r="A76" s="5">
        <v>0.39800000000000002</v>
      </c>
      <c r="B76" s="7">
        <v>67.336683417085425</v>
      </c>
      <c r="C76" s="7"/>
    </row>
    <row r="77" spans="1:3" x14ac:dyDescent="0.35">
      <c r="A77" s="5">
        <v>0.16500000000000001</v>
      </c>
      <c r="B77" s="7">
        <v>75.151515151515142</v>
      </c>
      <c r="C77" s="7"/>
    </row>
    <row r="78" spans="1:3" x14ac:dyDescent="0.35">
      <c r="A78" s="5">
        <v>0.114</v>
      </c>
      <c r="B78" s="7">
        <v>55.263157894736835</v>
      </c>
      <c r="C78" s="7"/>
    </row>
    <row r="79" spans="1:3" x14ac:dyDescent="0.35">
      <c r="A79" s="5">
        <v>0.21199999999999999</v>
      </c>
      <c r="B79" s="7">
        <v>52.830188679245282</v>
      </c>
      <c r="C79" s="7"/>
    </row>
    <row r="80" spans="1:3" x14ac:dyDescent="0.35">
      <c r="C80" s="7"/>
    </row>
    <row r="81" spans="1:3" ht="29" x14ac:dyDescent="0.35">
      <c r="A81" s="13" t="s">
        <v>89</v>
      </c>
      <c r="B81" s="13" t="s">
        <v>3</v>
      </c>
      <c r="C81" s="7"/>
    </row>
    <row r="82" spans="1:3" x14ac:dyDescent="0.35">
      <c r="A82" s="5">
        <v>26</v>
      </c>
      <c r="B82" s="5">
        <v>89.230769230769226</v>
      </c>
      <c r="C82" s="7"/>
    </row>
    <row r="83" spans="1:3" x14ac:dyDescent="0.35">
      <c r="A83" s="5">
        <v>100</v>
      </c>
      <c r="B83" s="5">
        <v>97.7</v>
      </c>
    </row>
    <row r="84" spans="1:3" x14ac:dyDescent="0.35">
      <c r="A84" s="5">
        <v>46</v>
      </c>
      <c r="B84" s="5">
        <v>89.565217391304358</v>
      </c>
    </row>
    <row r="85" spans="1:3" x14ac:dyDescent="0.35">
      <c r="A85" s="5">
        <v>20</v>
      </c>
      <c r="B85" s="5">
        <v>84.000000000000014</v>
      </c>
    </row>
    <row r="86" spans="1:3" x14ac:dyDescent="0.35">
      <c r="A86" s="5">
        <v>32</v>
      </c>
      <c r="B86" s="5">
        <v>90.625</v>
      </c>
    </row>
    <row r="87" spans="1:3" x14ac:dyDescent="0.35">
      <c r="A87" s="5">
        <v>70</v>
      </c>
      <c r="B87" s="5">
        <v>82.857142857142861</v>
      </c>
    </row>
    <row r="88" spans="1:3" x14ac:dyDescent="0.35">
      <c r="A88" s="5">
        <v>26</v>
      </c>
      <c r="B88" s="5">
        <v>71.538461538461533</v>
      </c>
    </row>
    <row r="89" spans="1:3" x14ac:dyDescent="0.35">
      <c r="A89" s="5">
        <v>67</v>
      </c>
      <c r="B89" s="5">
        <v>74.626865671641795</v>
      </c>
    </row>
    <row r="90" spans="1:3" x14ac:dyDescent="0.35">
      <c r="A90" s="5">
        <v>22</v>
      </c>
      <c r="B90" s="5">
        <v>81.36363636363636</v>
      </c>
    </row>
    <row r="91" spans="1:3" x14ac:dyDescent="0.35">
      <c r="A91" s="5">
        <v>57</v>
      </c>
      <c r="B91" s="5">
        <v>78.94736842105263</v>
      </c>
    </row>
    <row r="92" spans="1:3" x14ac:dyDescent="0.35">
      <c r="A92" s="5">
        <v>30</v>
      </c>
      <c r="B92" s="5">
        <v>63.333333333333329</v>
      </c>
    </row>
    <row r="93" spans="1:3" x14ac:dyDescent="0.35">
      <c r="A93" s="5">
        <v>61.5</v>
      </c>
      <c r="B93" s="5">
        <v>97.235772357723576</v>
      </c>
    </row>
    <row r="94" spans="1:3" x14ac:dyDescent="0.35">
      <c r="A94" s="5">
        <v>34.200000000000003</v>
      </c>
      <c r="B94" s="5">
        <v>53.216374269005854</v>
      </c>
    </row>
    <row r="95" spans="1:3" x14ac:dyDescent="0.35">
      <c r="A95" s="5">
        <v>6.7</v>
      </c>
      <c r="B95" s="5">
        <v>61.194029850746254</v>
      </c>
    </row>
    <row r="96" spans="1:3" x14ac:dyDescent="0.35">
      <c r="A96" s="5">
        <v>22.8</v>
      </c>
      <c r="B96" s="5">
        <v>75</v>
      </c>
    </row>
    <row r="97" spans="1:2" x14ac:dyDescent="0.35">
      <c r="A97" s="5">
        <v>6.7</v>
      </c>
      <c r="B97" s="5">
        <v>25.373134328358208</v>
      </c>
    </row>
    <row r="98" spans="1:2" x14ac:dyDescent="0.35">
      <c r="A98" s="5">
        <v>48.7</v>
      </c>
      <c r="B98" s="5">
        <v>88.706365503080093</v>
      </c>
    </row>
    <row r="99" spans="1:2" x14ac:dyDescent="0.35">
      <c r="A99" s="5">
        <v>42</v>
      </c>
      <c r="B99" s="5">
        <v>36.428571428571431</v>
      </c>
    </row>
    <row r="100" spans="1:2" x14ac:dyDescent="0.35">
      <c r="A100" s="5">
        <v>41.2</v>
      </c>
      <c r="B100" s="5">
        <v>65.291262135922338</v>
      </c>
    </row>
    <row r="101" spans="1:2" x14ac:dyDescent="0.35">
      <c r="A101" s="5">
        <v>339</v>
      </c>
      <c r="B101" s="5">
        <v>61.06194690265486</v>
      </c>
    </row>
    <row r="102" spans="1:2" x14ac:dyDescent="0.35">
      <c r="A102" s="5">
        <v>209</v>
      </c>
      <c r="B102" s="5">
        <v>77.511961722488039</v>
      </c>
    </row>
    <row r="103" spans="1:2" x14ac:dyDescent="0.35">
      <c r="A103" s="5">
        <v>145</v>
      </c>
      <c r="B103" s="5">
        <v>86.896551724137922</v>
      </c>
    </row>
    <row r="104" spans="1:2" x14ac:dyDescent="0.35">
      <c r="A104" s="5">
        <v>12</v>
      </c>
      <c r="B104" s="5">
        <v>82.5</v>
      </c>
    </row>
    <row r="105" spans="1:2" x14ac:dyDescent="0.35">
      <c r="A105" s="5">
        <v>153</v>
      </c>
      <c r="B105" s="5">
        <v>88.888888888888886</v>
      </c>
    </row>
    <row r="106" spans="1:2" x14ac:dyDescent="0.35">
      <c r="A106" s="5">
        <v>20.6</v>
      </c>
      <c r="B106" s="5">
        <v>87.378640776699029</v>
      </c>
    </row>
    <row r="107" spans="1:2" x14ac:dyDescent="0.35">
      <c r="A107" s="5">
        <v>186</v>
      </c>
      <c r="B107" s="5">
        <v>88.709677419354833</v>
      </c>
    </row>
    <row r="108" spans="1:2" x14ac:dyDescent="0.35">
      <c r="A108" s="5">
        <v>251</v>
      </c>
      <c r="B108" s="5">
        <v>91.713147410358559</v>
      </c>
    </row>
    <row r="109" spans="1:2" x14ac:dyDescent="0.35">
      <c r="A109" s="5">
        <v>79</v>
      </c>
      <c r="B109" s="5">
        <v>74.050632911392398</v>
      </c>
    </row>
  </sheetData>
  <sortState xmlns:xlrd2="http://schemas.microsoft.com/office/spreadsheetml/2017/richdata2" ref="R9:S32">
    <sortCondition ref="R9:R32"/>
  </sortState>
  <mergeCells count="13">
    <mergeCell ref="K7:M7"/>
    <mergeCell ref="N7:P7"/>
    <mergeCell ref="B45:G45"/>
    <mergeCell ref="H45:J45"/>
    <mergeCell ref="K45:M45"/>
    <mergeCell ref="N45:P45"/>
    <mergeCell ref="E44:F44"/>
    <mergeCell ref="H7:J7"/>
    <mergeCell ref="D1:E1"/>
    <mergeCell ref="D2:E2"/>
    <mergeCell ref="D3:E3"/>
    <mergeCell ref="D4:E4"/>
    <mergeCell ref="B7:G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4"/>
  <sheetViews>
    <sheetView workbookViewId="0"/>
  </sheetViews>
  <sheetFormatPr defaultColWidth="8.7265625" defaultRowHeight="14.5" x14ac:dyDescent="0.35"/>
  <cols>
    <col min="1" max="1" width="10.453125" style="5" bestFit="1" customWidth="1"/>
    <col min="2" max="5" width="8.7265625" style="5"/>
    <col min="6" max="6" width="11.453125" style="5" bestFit="1" customWidth="1"/>
    <col min="7" max="16384" width="8.7265625" style="5"/>
  </cols>
  <sheetData>
    <row r="1" spans="1:16" s="9" customFormat="1" x14ac:dyDescent="0.35">
      <c r="A1" s="10" t="s">
        <v>18</v>
      </c>
      <c r="B1" s="10" t="s">
        <v>77</v>
      </c>
      <c r="D1" s="49" t="s">
        <v>29</v>
      </c>
      <c r="E1" s="49"/>
      <c r="F1" s="3" t="s">
        <v>81</v>
      </c>
    </row>
    <row r="2" spans="1:16" s="9" customFormat="1" x14ac:dyDescent="0.35">
      <c r="A2" s="10" t="s">
        <v>21</v>
      </c>
      <c r="B2" s="10"/>
      <c r="D2" s="49" t="s">
        <v>27</v>
      </c>
      <c r="E2" s="49"/>
      <c r="F2" s="3">
        <f>28/12*44*10</f>
        <v>1026.6666666666667</v>
      </c>
    </row>
    <row r="3" spans="1:16" s="1" customFormat="1" x14ac:dyDescent="0.35">
      <c r="A3" s="10" t="s">
        <v>22</v>
      </c>
      <c r="B3" s="10" t="s">
        <v>79</v>
      </c>
      <c r="D3" s="49" t="s">
        <v>30</v>
      </c>
      <c r="E3" s="49"/>
      <c r="F3" s="3"/>
    </row>
    <row r="4" spans="1:16" s="1" customFormat="1" x14ac:dyDescent="0.35">
      <c r="A4" s="10" t="s">
        <v>24</v>
      </c>
      <c r="B4" s="10" t="s">
        <v>80</v>
      </c>
      <c r="D4" s="49" t="s">
        <v>78</v>
      </c>
      <c r="E4" s="49"/>
      <c r="F4" s="3"/>
    </row>
    <row r="5" spans="1:16" s="1" customFormat="1" x14ac:dyDescent="0.35">
      <c r="A5" s="10"/>
      <c r="B5" s="10"/>
      <c r="D5" s="10"/>
      <c r="E5" s="10"/>
      <c r="F5" s="3"/>
    </row>
    <row r="6" spans="1:16" s="1" customFormat="1" x14ac:dyDescent="0.35">
      <c r="A6" s="10"/>
      <c r="B6" s="10"/>
      <c r="D6" s="10"/>
      <c r="E6" s="10"/>
      <c r="F6" s="3"/>
    </row>
    <row r="7" spans="1:16" s="1" customFormat="1" x14ac:dyDescent="0.35">
      <c r="A7" s="9"/>
      <c r="B7" s="50" t="s">
        <v>12</v>
      </c>
      <c r="C7" s="50"/>
      <c r="D7" s="50"/>
      <c r="E7" s="50"/>
      <c r="F7" s="50"/>
      <c r="G7" s="50"/>
      <c r="H7" s="50" t="s">
        <v>4</v>
      </c>
      <c r="I7" s="50"/>
      <c r="J7" s="50"/>
      <c r="K7" s="50" t="s">
        <v>5</v>
      </c>
      <c r="L7" s="50"/>
      <c r="M7" s="50"/>
      <c r="N7" s="50" t="s">
        <v>6</v>
      </c>
      <c r="O7" s="50"/>
      <c r="P7" s="50"/>
    </row>
    <row r="8" spans="1:16" s="1" customFormat="1" x14ac:dyDescent="0.35">
      <c r="A8" s="9" t="s">
        <v>0</v>
      </c>
      <c r="B8" s="9" t="s">
        <v>7</v>
      </c>
      <c r="C8" s="9" t="s">
        <v>8</v>
      </c>
      <c r="D8" s="9" t="s">
        <v>16</v>
      </c>
      <c r="E8" s="9" t="s">
        <v>10</v>
      </c>
      <c r="F8" s="9" t="s">
        <v>9</v>
      </c>
      <c r="G8" s="9" t="s">
        <v>11</v>
      </c>
      <c r="H8" s="9" t="s">
        <v>1</v>
      </c>
      <c r="I8" s="9" t="s">
        <v>2</v>
      </c>
      <c r="J8" s="9" t="s">
        <v>3</v>
      </c>
      <c r="K8" s="9" t="s">
        <v>1</v>
      </c>
      <c r="L8" s="9" t="s">
        <v>2</v>
      </c>
      <c r="M8" s="9" t="s">
        <v>3</v>
      </c>
      <c r="N8" s="9" t="s">
        <v>1</v>
      </c>
      <c r="O8" s="9" t="s">
        <v>2</v>
      </c>
      <c r="P8" s="9" t="s">
        <v>3</v>
      </c>
    </row>
    <row r="9" spans="1:16" x14ac:dyDescent="0.35">
      <c r="A9" s="6">
        <v>41695</v>
      </c>
      <c r="B9" s="5">
        <v>0.43</v>
      </c>
      <c r="C9" s="5">
        <v>7</v>
      </c>
      <c r="D9" s="12">
        <f t="shared" ref="D9:D20" si="0">B9/C9</f>
        <v>6.142857142857143E-2</v>
      </c>
      <c r="G9" s="5">
        <v>0</v>
      </c>
      <c r="H9" s="5">
        <v>7.2999999999999995E-2</v>
      </c>
      <c r="I9" s="5">
        <v>2.1000000000000001E-2</v>
      </c>
      <c r="J9" s="11">
        <f t="shared" ref="J9:J20" si="1">(H9-I9)/H9*100</f>
        <v>71.232876712328761</v>
      </c>
      <c r="N9" s="5">
        <v>22</v>
      </c>
      <c r="O9" s="5">
        <v>2.5</v>
      </c>
      <c r="P9" s="11">
        <f t="shared" ref="P9:P20" si="2">(N9-O9)/N9*100</f>
        <v>88.63636363636364</v>
      </c>
    </row>
    <row r="10" spans="1:16" x14ac:dyDescent="0.35">
      <c r="A10" s="6">
        <v>41596</v>
      </c>
      <c r="B10" s="5">
        <v>0.26</v>
      </c>
      <c r="C10" s="5">
        <v>3</v>
      </c>
      <c r="D10" s="12">
        <f t="shared" si="0"/>
        <v>8.666666666666667E-2</v>
      </c>
      <c r="G10" s="5">
        <v>9</v>
      </c>
      <c r="H10" s="5">
        <v>0.11</v>
      </c>
      <c r="I10" s="5">
        <v>5.3999999999999999E-2</v>
      </c>
      <c r="J10" s="11">
        <f t="shared" si="1"/>
        <v>50.909090909090914</v>
      </c>
      <c r="N10" s="5">
        <v>20</v>
      </c>
      <c r="O10" s="5">
        <v>2.5</v>
      </c>
      <c r="P10" s="11">
        <f t="shared" si="2"/>
        <v>87.5</v>
      </c>
    </row>
    <row r="11" spans="1:16" x14ac:dyDescent="0.35">
      <c r="A11" s="6">
        <v>41625</v>
      </c>
      <c r="B11" s="5">
        <v>0.24</v>
      </c>
      <c r="C11" s="5">
        <v>4</v>
      </c>
      <c r="D11" s="12">
        <f t="shared" si="0"/>
        <v>0.06</v>
      </c>
      <c r="G11" s="5">
        <v>0</v>
      </c>
      <c r="H11" s="5">
        <v>0.13</v>
      </c>
      <c r="I11" s="5">
        <v>6.8000000000000005E-2</v>
      </c>
      <c r="J11" s="11">
        <f t="shared" si="1"/>
        <v>47.692307692307686</v>
      </c>
      <c r="N11" s="5">
        <v>51</v>
      </c>
      <c r="O11" s="5">
        <v>10</v>
      </c>
      <c r="P11" s="11">
        <f t="shared" si="2"/>
        <v>80.392156862745097</v>
      </c>
    </row>
    <row r="12" spans="1:16" x14ac:dyDescent="0.35">
      <c r="A12" s="6">
        <v>41589</v>
      </c>
      <c r="B12" s="5">
        <v>0.37</v>
      </c>
      <c r="C12" s="5">
        <v>5</v>
      </c>
      <c r="D12" s="12">
        <f t="shared" si="0"/>
        <v>7.3999999999999996E-2</v>
      </c>
      <c r="G12" s="5">
        <v>0</v>
      </c>
      <c r="H12" s="5">
        <v>0.14000000000000001</v>
      </c>
      <c r="I12" s="5">
        <v>4.2999999999999997E-2</v>
      </c>
      <c r="J12" s="11">
        <f t="shared" si="1"/>
        <v>69.285714285714292</v>
      </c>
      <c r="N12" s="5">
        <v>34</v>
      </c>
      <c r="O12" s="5">
        <v>2.5</v>
      </c>
      <c r="P12" s="11">
        <f t="shared" si="2"/>
        <v>92.64705882352942</v>
      </c>
    </row>
    <row r="13" spans="1:16" x14ac:dyDescent="0.35">
      <c r="A13" s="6">
        <v>41809</v>
      </c>
      <c r="B13" s="5">
        <v>0.24</v>
      </c>
      <c r="C13" s="5">
        <v>7</v>
      </c>
      <c r="D13" s="12">
        <f t="shared" si="0"/>
        <v>3.4285714285714287E-2</v>
      </c>
      <c r="G13" s="5">
        <v>0</v>
      </c>
      <c r="H13" s="5">
        <v>0.14000000000000001</v>
      </c>
      <c r="I13" s="5">
        <v>6.7000000000000004E-2</v>
      </c>
      <c r="J13" s="11">
        <f t="shared" si="1"/>
        <v>52.142857142857146</v>
      </c>
      <c r="N13" s="5">
        <v>17</v>
      </c>
      <c r="O13" s="5">
        <v>9</v>
      </c>
      <c r="P13" s="11">
        <f t="shared" si="2"/>
        <v>47.058823529411761</v>
      </c>
    </row>
    <row r="14" spans="1:16" x14ac:dyDescent="0.35">
      <c r="A14" s="6">
        <v>41786</v>
      </c>
      <c r="B14" s="5">
        <v>0.46</v>
      </c>
      <c r="C14" s="5">
        <v>8</v>
      </c>
      <c r="D14" s="12">
        <f t="shared" si="0"/>
        <v>5.7500000000000002E-2</v>
      </c>
      <c r="G14" s="5">
        <v>0</v>
      </c>
      <c r="H14" s="5">
        <v>0.15</v>
      </c>
      <c r="I14" s="5">
        <v>4.4999999999999998E-2</v>
      </c>
      <c r="J14" s="11">
        <f t="shared" si="1"/>
        <v>70</v>
      </c>
      <c r="N14" s="5">
        <v>35</v>
      </c>
      <c r="O14" s="5">
        <v>2.5</v>
      </c>
      <c r="P14" s="11">
        <f t="shared" si="2"/>
        <v>92.857142857142861</v>
      </c>
    </row>
    <row r="15" spans="1:16" x14ac:dyDescent="0.35">
      <c r="A15" s="6">
        <v>41771</v>
      </c>
      <c r="B15" s="5">
        <v>0.45</v>
      </c>
      <c r="C15" s="5">
        <v>7</v>
      </c>
      <c r="D15" s="12">
        <f t="shared" si="0"/>
        <v>6.4285714285714293E-2</v>
      </c>
      <c r="G15" s="5">
        <v>0</v>
      </c>
      <c r="H15" s="5">
        <v>0.17</v>
      </c>
      <c r="I15" s="5">
        <v>3.6999999999999998E-2</v>
      </c>
      <c r="J15" s="11">
        <f t="shared" si="1"/>
        <v>78.235294117647058</v>
      </c>
      <c r="N15" s="5">
        <v>61</v>
      </c>
      <c r="O15" s="5">
        <v>2.5</v>
      </c>
      <c r="P15" s="11">
        <f t="shared" si="2"/>
        <v>95.901639344262293</v>
      </c>
    </row>
    <row r="16" spans="1:16" x14ac:dyDescent="0.35">
      <c r="A16" s="6">
        <v>42080</v>
      </c>
      <c r="B16" s="5">
        <v>0.22</v>
      </c>
      <c r="C16" s="5">
        <v>6</v>
      </c>
      <c r="D16" s="12">
        <f t="shared" si="0"/>
        <v>3.6666666666666667E-2</v>
      </c>
      <c r="G16" s="5">
        <v>0</v>
      </c>
      <c r="H16" s="5">
        <v>0.17</v>
      </c>
      <c r="I16" s="5">
        <v>4.9000000000000002E-2</v>
      </c>
      <c r="J16" s="11">
        <f t="shared" si="1"/>
        <v>71.17647058823529</v>
      </c>
      <c r="N16" s="5">
        <v>55</v>
      </c>
      <c r="O16" s="5">
        <v>2.5</v>
      </c>
      <c r="P16" s="11">
        <f t="shared" si="2"/>
        <v>95.454545454545453</v>
      </c>
    </row>
    <row r="17" spans="1:16" x14ac:dyDescent="0.35">
      <c r="A17" s="6">
        <v>41683</v>
      </c>
      <c r="B17" s="5">
        <v>0.68</v>
      </c>
      <c r="C17" s="5">
        <v>14</v>
      </c>
      <c r="D17" s="12">
        <f t="shared" si="0"/>
        <v>4.8571428571428578E-2</v>
      </c>
      <c r="G17" s="5">
        <v>0</v>
      </c>
      <c r="H17" s="5">
        <v>0.22</v>
      </c>
      <c r="I17" s="5">
        <v>5.5E-2</v>
      </c>
      <c r="J17" s="11">
        <f t="shared" si="1"/>
        <v>75</v>
      </c>
      <c r="N17" s="5">
        <v>140</v>
      </c>
      <c r="O17" s="5">
        <v>13</v>
      </c>
      <c r="P17" s="11">
        <f t="shared" si="2"/>
        <v>90.714285714285708</v>
      </c>
    </row>
    <row r="18" spans="1:16" x14ac:dyDescent="0.35">
      <c r="A18" s="6">
        <v>41820</v>
      </c>
      <c r="B18" s="5">
        <v>0.21</v>
      </c>
      <c r="C18" s="5">
        <v>6</v>
      </c>
      <c r="D18" s="12">
        <f t="shared" si="0"/>
        <v>3.4999999999999996E-2</v>
      </c>
      <c r="G18" s="5">
        <v>0</v>
      </c>
      <c r="H18" s="5">
        <v>0.24</v>
      </c>
      <c r="I18" s="5">
        <v>7.6999999999999999E-2</v>
      </c>
      <c r="J18" s="11">
        <f t="shared" si="1"/>
        <v>67.916666666666657</v>
      </c>
      <c r="N18" s="5">
        <v>90</v>
      </c>
      <c r="O18" s="5">
        <v>15</v>
      </c>
      <c r="P18" s="11">
        <f t="shared" si="2"/>
        <v>83.333333333333343</v>
      </c>
    </row>
    <row r="19" spans="1:16" x14ac:dyDescent="0.35">
      <c r="A19" s="6">
        <v>42093</v>
      </c>
      <c r="B19" s="5">
        <v>0.31</v>
      </c>
      <c r="C19" s="5">
        <v>7</v>
      </c>
      <c r="D19" s="12">
        <f t="shared" si="0"/>
        <v>4.4285714285714282E-2</v>
      </c>
      <c r="G19" s="5">
        <v>0</v>
      </c>
      <c r="H19" s="5">
        <v>0.28999999999999998</v>
      </c>
      <c r="I19" s="5">
        <v>0.12</v>
      </c>
      <c r="J19" s="11">
        <f t="shared" si="1"/>
        <v>58.620689655172406</v>
      </c>
      <c r="N19" s="5">
        <v>110</v>
      </c>
      <c r="O19" s="5">
        <v>11</v>
      </c>
      <c r="P19" s="11">
        <f t="shared" si="2"/>
        <v>90</v>
      </c>
    </row>
    <row r="20" spans="1:16" x14ac:dyDescent="0.35">
      <c r="A20" s="6">
        <v>41621</v>
      </c>
      <c r="B20" s="5">
        <v>0.2</v>
      </c>
      <c r="C20" s="5">
        <v>6</v>
      </c>
      <c r="D20" s="12">
        <f t="shared" si="0"/>
        <v>3.3333333333333333E-2</v>
      </c>
      <c r="G20" s="5">
        <v>0</v>
      </c>
      <c r="H20" s="5">
        <v>0.32</v>
      </c>
      <c r="I20" s="5">
        <v>0.14000000000000001</v>
      </c>
      <c r="J20" s="11">
        <f t="shared" si="1"/>
        <v>56.25</v>
      </c>
      <c r="N20" s="5">
        <v>120</v>
      </c>
      <c r="O20" s="5">
        <v>14</v>
      </c>
      <c r="P20" s="11">
        <f t="shared" si="2"/>
        <v>88.333333333333329</v>
      </c>
    </row>
    <row r="23" spans="1:16" x14ac:dyDescent="0.35">
      <c r="H23" s="50" t="s">
        <v>4</v>
      </c>
      <c r="I23" s="50"/>
      <c r="J23" s="50"/>
      <c r="N23" s="50" t="s">
        <v>75</v>
      </c>
      <c r="O23" s="50"/>
      <c r="P23" s="50"/>
    </row>
    <row r="24" spans="1:16" ht="29" x14ac:dyDescent="0.35">
      <c r="A24" s="9" t="s">
        <v>44</v>
      </c>
      <c r="H24" s="9" t="s">
        <v>1</v>
      </c>
      <c r="I24" s="9" t="s">
        <v>2</v>
      </c>
      <c r="J24" s="9" t="s">
        <v>3</v>
      </c>
      <c r="N24" s="9" t="s">
        <v>1</v>
      </c>
      <c r="O24" s="9" t="s">
        <v>2</v>
      </c>
      <c r="P24" s="9" t="s">
        <v>3</v>
      </c>
    </row>
    <row r="25" spans="1:16" x14ac:dyDescent="0.35">
      <c r="A25" s="1" t="s">
        <v>13</v>
      </c>
      <c r="H25" s="12">
        <f>MEDIAN(H9:H20)</f>
        <v>0.16</v>
      </c>
      <c r="I25" s="12">
        <f>MEDIAN(I9:I20)</f>
        <v>5.45E-2</v>
      </c>
      <c r="J25" s="12">
        <f>MEDIAN(J9:J20)</f>
        <v>68.601190476190482</v>
      </c>
      <c r="N25" s="12">
        <f>MEDIAN(N9:N20)</f>
        <v>53</v>
      </c>
      <c r="O25" s="12">
        <f>MEDIAN(O9:O20)</f>
        <v>5.75</v>
      </c>
      <c r="P25" s="12">
        <f>MEDIAN(P9:P20)</f>
        <v>89.318181818181813</v>
      </c>
    </row>
    <row r="26" spans="1:16" x14ac:dyDescent="0.35">
      <c r="A26" s="1" t="s">
        <v>14</v>
      </c>
      <c r="H26" s="12">
        <f>AVERAGE(H9:H20)</f>
        <v>0.17941666666666667</v>
      </c>
      <c r="I26" s="12">
        <f>AVERAGE(I9:I20)</f>
        <v>6.4666666666666664E-2</v>
      </c>
      <c r="J26" s="12">
        <f>AVERAGE(J9:J20)</f>
        <v>64.038497314168353</v>
      </c>
      <c r="N26" s="12">
        <f>AVERAGE(N9:N20)</f>
        <v>62.916666666666664</v>
      </c>
      <c r="O26" s="12">
        <f>AVERAGE(O9:O20)</f>
        <v>7.25</v>
      </c>
      <c r="P26" s="12">
        <f>AVERAGE(P9:P20)</f>
        <v>86.069056907412744</v>
      </c>
    </row>
    <row r="27" spans="1:16" x14ac:dyDescent="0.35">
      <c r="A27" s="1" t="s">
        <v>15</v>
      </c>
      <c r="H27" s="12">
        <f>STDEV(H9:H20)</f>
        <v>7.3882533713177351E-2</v>
      </c>
      <c r="I27" s="12">
        <f>STDEV(I9:I20)</f>
        <v>3.4227403516994284E-2</v>
      </c>
      <c r="J27" s="12">
        <f>STDEV(J9:J20)</f>
        <v>10.329239824069401</v>
      </c>
      <c r="N27" s="12">
        <f>STDEV(N9:N20)</f>
        <v>42.210421663017023</v>
      </c>
      <c r="O27" s="12">
        <f>STDEV(O9:O20)</f>
        <v>5.2114384683205186</v>
      </c>
      <c r="P27" s="12">
        <f>STDEV(P9:P20)</f>
        <v>13.095526829921919</v>
      </c>
    </row>
    <row r="28" spans="1:16" x14ac:dyDescent="0.35">
      <c r="A28" s="1" t="s">
        <v>31</v>
      </c>
      <c r="H28" s="12">
        <f>H27/H26</f>
        <v>0.41179303509434656</v>
      </c>
      <c r="I28" s="12">
        <f>I27/I26</f>
        <v>0.52928974510815907</v>
      </c>
      <c r="J28" s="12">
        <f>J27/J26</f>
        <v>0.16129734858385072</v>
      </c>
      <c r="N28" s="12">
        <f>N27/N26</f>
        <v>0.67089411914729047</v>
      </c>
      <c r="O28" s="12">
        <f>O27/O26</f>
        <v>0.71881909907869224</v>
      </c>
      <c r="P28" s="12">
        <f>P27/P26</f>
        <v>0.1521513921548972</v>
      </c>
    </row>
    <row r="29" spans="1:16" ht="29" x14ac:dyDescent="0.35">
      <c r="A29" s="1" t="s">
        <v>32</v>
      </c>
      <c r="H29" s="12">
        <f t="shared" ref="H29:J30" si="3">H25</f>
        <v>0.16</v>
      </c>
      <c r="I29" s="12">
        <f t="shared" si="3"/>
        <v>5.45E-2</v>
      </c>
      <c r="J29" s="12">
        <f t="shared" si="3"/>
        <v>68.601190476190482</v>
      </c>
      <c r="N29" s="12">
        <f t="shared" ref="N29:P30" si="4">N25</f>
        <v>53</v>
      </c>
      <c r="O29" s="12">
        <f t="shared" si="4"/>
        <v>5.75</v>
      </c>
      <c r="P29" s="12">
        <f t="shared" si="4"/>
        <v>89.318181818181813</v>
      </c>
    </row>
    <row r="30" spans="1:16" x14ac:dyDescent="0.35">
      <c r="A30" s="1" t="s">
        <v>33</v>
      </c>
      <c r="H30" s="12">
        <f t="shared" si="3"/>
        <v>0.17941666666666667</v>
      </c>
      <c r="I30" s="12">
        <f t="shared" si="3"/>
        <v>6.4666666666666664E-2</v>
      </c>
      <c r="J30" s="12">
        <f t="shared" si="3"/>
        <v>64.038497314168353</v>
      </c>
      <c r="N30" s="12">
        <f t="shared" si="4"/>
        <v>62.916666666666664</v>
      </c>
      <c r="O30" s="12">
        <f t="shared" si="4"/>
        <v>7.25</v>
      </c>
      <c r="P30" s="12">
        <f t="shared" si="4"/>
        <v>86.069056907412744</v>
      </c>
    </row>
    <row r="31" spans="1:16" x14ac:dyDescent="0.35">
      <c r="A31" s="5" t="s">
        <v>76</v>
      </c>
      <c r="J31" s="5">
        <v>59.38</v>
      </c>
      <c r="P31" s="5">
        <v>79.209999999999994</v>
      </c>
    </row>
    <row r="32" spans="1:16" x14ac:dyDescent="0.35">
      <c r="P32" s="5">
        <v>81.069999999999993</v>
      </c>
    </row>
    <row r="33" spans="1:16" x14ac:dyDescent="0.35">
      <c r="P33" s="5">
        <v>87.36</v>
      </c>
    </row>
    <row r="36" spans="1:16" x14ac:dyDescent="0.35">
      <c r="A36" s="5" t="s">
        <v>1</v>
      </c>
      <c r="B36" s="5" t="s">
        <v>3</v>
      </c>
    </row>
    <row r="37" spans="1:16" x14ac:dyDescent="0.35">
      <c r="A37" s="5">
        <v>0.14000000000000001</v>
      </c>
      <c r="B37" s="5">
        <v>69.285714285714292</v>
      </c>
    </row>
    <row r="38" spans="1:16" x14ac:dyDescent="0.35">
      <c r="A38" s="5">
        <v>0.11</v>
      </c>
      <c r="B38" s="5">
        <v>50.909090909090914</v>
      </c>
    </row>
    <row r="39" spans="1:16" x14ac:dyDescent="0.35">
      <c r="A39" s="5">
        <v>0.32</v>
      </c>
      <c r="B39" s="5">
        <v>56.25</v>
      </c>
    </row>
    <row r="40" spans="1:16" x14ac:dyDescent="0.35">
      <c r="A40" s="5">
        <v>0.13</v>
      </c>
      <c r="B40" s="5">
        <v>47.692307692307686</v>
      </c>
    </row>
    <row r="41" spans="1:16" x14ac:dyDescent="0.35">
      <c r="A41" s="5">
        <v>0.22</v>
      </c>
      <c r="B41" s="5">
        <v>75</v>
      </c>
    </row>
    <row r="42" spans="1:16" x14ac:dyDescent="0.35">
      <c r="A42" s="5">
        <v>7.2999999999999995E-2</v>
      </c>
      <c r="B42" s="5">
        <v>71.232876712328761</v>
      </c>
    </row>
    <row r="43" spans="1:16" x14ac:dyDescent="0.35">
      <c r="A43" s="5">
        <v>0.17</v>
      </c>
      <c r="B43" s="5">
        <v>78.235294117647058</v>
      </c>
    </row>
    <row r="44" spans="1:16" x14ac:dyDescent="0.35">
      <c r="A44" s="5">
        <v>0.15</v>
      </c>
      <c r="B44" s="5">
        <v>70</v>
      </c>
    </row>
    <row r="45" spans="1:16" x14ac:dyDescent="0.35">
      <c r="A45" s="5">
        <v>0.14000000000000001</v>
      </c>
      <c r="B45" s="5">
        <v>52.142857142857146</v>
      </c>
    </row>
    <row r="46" spans="1:16" x14ac:dyDescent="0.35">
      <c r="A46" s="5">
        <v>0.24</v>
      </c>
      <c r="B46" s="5">
        <v>67.916666666666657</v>
      </c>
    </row>
    <row r="47" spans="1:16" x14ac:dyDescent="0.35">
      <c r="A47" s="5">
        <v>0.17</v>
      </c>
      <c r="B47" s="5">
        <v>71.17647058823529</v>
      </c>
    </row>
    <row r="48" spans="1:16" x14ac:dyDescent="0.35">
      <c r="A48" s="5">
        <v>0.28999999999999998</v>
      </c>
      <c r="B48" s="5">
        <v>58.620689655172406</v>
      </c>
    </row>
    <row r="52" spans="1:2" x14ac:dyDescent="0.35">
      <c r="A52" s="5" t="s">
        <v>1</v>
      </c>
      <c r="B52" s="5" t="s">
        <v>3</v>
      </c>
    </row>
    <row r="53" spans="1:2" x14ac:dyDescent="0.35">
      <c r="A53" s="5">
        <v>34</v>
      </c>
      <c r="B53" s="5">
        <v>92.64705882352942</v>
      </c>
    </row>
    <row r="54" spans="1:2" x14ac:dyDescent="0.35">
      <c r="A54" s="5">
        <v>20</v>
      </c>
      <c r="B54" s="5">
        <v>87.5</v>
      </c>
    </row>
    <row r="55" spans="1:2" x14ac:dyDescent="0.35">
      <c r="A55" s="5">
        <v>120</v>
      </c>
      <c r="B55" s="5">
        <v>88.333333333333329</v>
      </c>
    </row>
    <row r="56" spans="1:2" x14ac:dyDescent="0.35">
      <c r="A56" s="5">
        <v>51</v>
      </c>
      <c r="B56" s="5">
        <v>80.392156862745097</v>
      </c>
    </row>
    <row r="57" spans="1:2" x14ac:dyDescent="0.35">
      <c r="A57" s="5">
        <v>140</v>
      </c>
      <c r="B57" s="5">
        <v>90.714285714285708</v>
      </c>
    </row>
    <row r="58" spans="1:2" x14ac:dyDescent="0.35">
      <c r="A58" s="5">
        <v>22</v>
      </c>
      <c r="B58" s="5">
        <v>88.63636363636364</v>
      </c>
    </row>
    <row r="59" spans="1:2" x14ac:dyDescent="0.35">
      <c r="A59" s="5">
        <v>61</v>
      </c>
      <c r="B59" s="5">
        <v>95.901639344262293</v>
      </c>
    </row>
    <row r="60" spans="1:2" x14ac:dyDescent="0.35">
      <c r="A60" s="5">
        <v>35</v>
      </c>
      <c r="B60" s="5">
        <v>92.857142857142861</v>
      </c>
    </row>
    <row r="61" spans="1:2" x14ac:dyDescent="0.35">
      <c r="A61" s="5">
        <v>17</v>
      </c>
      <c r="B61" s="5">
        <v>47.058823529411761</v>
      </c>
    </row>
    <row r="62" spans="1:2" x14ac:dyDescent="0.35">
      <c r="A62" s="5">
        <v>90</v>
      </c>
      <c r="B62" s="5">
        <v>83.333333333333343</v>
      </c>
    </row>
    <row r="63" spans="1:2" x14ac:dyDescent="0.35">
      <c r="A63" s="5">
        <v>55</v>
      </c>
      <c r="B63" s="5">
        <v>95.454545454545453</v>
      </c>
    </row>
    <row r="64" spans="1:2" x14ac:dyDescent="0.35">
      <c r="A64" s="5">
        <v>110</v>
      </c>
      <c r="B64" s="5">
        <v>90</v>
      </c>
    </row>
  </sheetData>
  <sortState xmlns:xlrd2="http://schemas.microsoft.com/office/spreadsheetml/2017/richdata2" ref="A9:P20">
    <sortCondition ref="H9:H20"/>
  </sortState>
  <mergeCells count="10">
    <mergeCell ref="K7:M7"/>
    <mergeCell ref="N7:P7"/>
    <mergeCell ref="H23:J23"/>
    <mergeCell ref="N23:P23"/>
    <mergeCell ref="H7:J7"/>
    <mergeCell ref="D1:E1"/>
    <mergeCell ref="D2:E2"/>
    <mergeCell ref="D3:E3"/>
    <mergeCell ref="D4:E4"/>
    <mergeCell ref="B7:G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3"/>
  <sheetViews>
    <sheetView workbookViewId="0"/>
  </sheetViews>
  <sheetFormatPr defaultColWidth="9.1796875" defaultRowHeight="14.5" x14ac:dyDescent="0.35"/>
  <cols>
    <col min="1" max="1" width="11.26953125" style="5" customWidth="1"/>
    <col min="2" max="16384" width="9.1796875" style="5"/>
  </cols>
  <sheetData>
    <row r="1" spans="1:20" x14ac:dyDescent="0.35">
      <c r="A1" s="18" t="s">
        <v>18</v>
      </c>
      <c r="B1" s="18" t="s">
        <v>82</v>
      </c>
      <c r="C1" s="17"/>
      <c r="D1" s="49" t="s">
        <v>29</v>
      </c>
      <c r="E1" s="49"/>
      <c r="F1" s="3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0" x14ac:dyDescent="0.35">
      <c r="A2" s="18" t="s">
        <v>21</v>
      </c>
      <c r="B2" s="18" t="s">
        <v>38</v>
      </c>
      <c r="C2" s="17"/>
      <c r="D2" s="49" t="s">
        <v>27</v>
      </c>
      <c r="E2" s="49"/>
      <c r="F2" s="3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0" x14ac:dyDescent="0.35">
      <c r="A3" s="18" t="s">
        <v>22</v>
      </c>
      <c r="B3" s="18" t="s">
        <v>83</v>
      </c>
      <c r="C3" s="1"/>
      <c r="D3" s="49" t="s">
        <v>30</v>
      </c>
      <c r="E3" s="49"/>
      <c r="F3" s="18" t="s">
        <v>86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x14ac:dyDescent="0.35">
      <c r="A4" s="18" t="s">
        <v>24</v>
      </c>
      <c r="B4" s="18" t="s">
        <v>87</v>
      </c>
      <c r="C4" s="1"/>
      <c r="D4" s="49" t="s">
        <v>84</v>
      </c>
      <c r="E4" s="49"/>
      <c r="F4" s="18" t="s">
        <v>85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x14ac:dyDescent="0.35">
      <c r="A5" s="18"/>
      <c r="B5" s="18"/>
      <c r="C5" s="1"/>
      <c r="D5" s="18"/>
      <c r="E5" s="18"/>
      <c r="F5" s="3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0" x14ac:dyDescent="0.35">
      <c r="A6" s="18"/>
      <c r="B6" s="18"/>
      <c r="C6" s="1"/>
      <c r="D6" s="18"/>
      <c r="E6" s="18"/>
      <c r="F6" s="3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0" x14ac:dyDescent="0.35">
      <c r="A7" s="17"/>
      <c r="B7" s="50" t="s">
        <v>12</v>
      </c>
      <c r="C7" s="50"/>
      <c r="D7" s="50"/>
      <c r="E7" s="50"/>
      <c r="F7" s="50"/>
      <c r="G7" s="50"/>
      <c r="H7" s="50" t="s">
        <v>4</v>
      </c>
      <c r="I7" s="50"/>
      <c r="J7" s="50"/>
      <c r="K7" s="50" t="s">
        <v>5</v>
      </c>
      <c r="L7" s="50"/>
      <c r="M7" s="50"/>
      <c r="N7" s="50" t="s">
        <v>6</v>
      </c>
      <c r="O7" s="50"/>
      <c r="P7" s="50"/>
    </row>
    <row r="8" spans="1:20" ht="43.5" x14ac:dyDescent="0.35">
      <c r="A8" s="17" t="s">
        <v>0</v>
      </c>
      <c r="B8" s="17" t="s">
        <v>7</v>
      </c>
      <c r="C8" s="17" t="s">
        <v>8</v>
      </c>
      <c r="D8" s="17" t="s">
        <v>16</v>
      </c>
      <c r="E8" s="17" t="s">
        <v>10</v>
      </c>
      <c r="F8" s="17" t="s">
        <v>9</v>
      </c>
      <c r="G8" s="17" t="s">
        <v>11</v>
      </c>
      <c r="H8" s="17" t="s">
        <v>1</v>
      </c>
      <c r="I8" s="17" t="s">
        <v>2</v>
      </c>
      <c r="J8" s="17" t="s">
        <v>3</v>
      </c>
      <c r="K8" s="17" t="s">
        <v>1</v>
      </c>
      <c r="L8" s="17" t="s">
        <v>2</v>
      </c>
      <c r="M8" s="17" t="s">
        <v>3</v>
      </c>
      <c r="N8" s="17" t="s">
        <v>1</v>
      </c>
      <c r="O8" s="17" t="s">
        <v>2</v>
      </c>
      <c r="P8" s="17" t="s">
        <v>3</v>
      </c>
      <c r="Q8" s="19" t="s">
        <v>97</v>
      </c>
    </row>
    <row r="9" spans="1:20" x14ac:dyDescent="0.35">
      <c r="A9" s="6">
        <v>43426</v>
      </c>
      <c r="B9" s="5">
        <v>0.39</v>
      </c>
      <c r="C9" s="5">
        <v>3</v>
      </c>
      <c r="D9" s="12">
        <v>0.12</v>
      </c>
      <c r="H9" s="5">
        <v>0.34599999999999997</v>
      </c>
      <c r="I9" s="5">
        <v>6.8000000000000005E-2</v>
      </c>
      <c r="J9" s="11">
        <f t="shared" ref="J9:J29" si="0">(H9-I9)/H9*100</f>
        <v>80.346820809248555</v>
      </c>
      <c r="K9" s="5">
        <v>1.4E-2</v>
      </c>
      <c r="L9" s="5">
        <v>4.1000000000000002E-2</v>
      </c>
      <c r="M9" s="11">
        <f t="shared" ref="M9:M29" si="1">(K9-L9)/K9*100</f>
        <v>-192.85714285714289</v>
      </c>
      <c r="N9" s="5">
        <v>289</v>
      </c>
      <c r="O9" s="5">
        <v>5</v>
      </c>
      <c r="P9" s="11">
        <f t="shared" ref="P9:P29" si="2">(N9-O9)/N9*100</f>
        <v>98.269896193771615</v>
      </c>
      <c r="Q9" s="22">
        <f t="shared" ref="Q9:Q29" si="3">K9/H9</f>
        <v>4.046242774566474E-2</v>
      </c>
      <c r="T9" s="21"/>
    </row>
    <row r="10" spans="1:20" x14ac:dyDescent="0.35">
      <c r="A10" s="6">
        <v>42894</v>
      </c>
      <c r="B10" s="5">
        <v>0.32</v>
      </c>
      <c r="C10" s="5">
        <v>10</v>
      </c>
      <c r="D10" s="12">
        <v>0.03</v>
      </c>
      <c r="H10" s="5">
        <v>0.252</v>
      </c>
      <c r="I10" s="5">
        <v>0.104</v>
      </c>
      <c r="J10" s="11">
        <f t="shared" si="0"/>
        <v>58.730158730158735</v>
      </c>
      <c r="K10" s="5">
        <v>1.7999999999999999E-2</v>
      </c>
      <c r="L10" s="5">
        <v>1.2E-2</v>
      </c>
      <c r="M10" s="11">
        <f t="shared" si="1"/>
        <v>33.333333333333329</v>
      </c>
      <c r="N10" s="5">
        <v>48</v>
      </c>
      <c r="O10" s="5">
        <v>1</v>
      </c>
      <c r="P10" s="11">
        <f t="shared" si="2"/>
        <v>97.916666666666657</v>
      </c>
      <c r="Q10" s="22">
        <f t="shared" si="3"/>
        <v>7.1428571428571425E-2</v>
      </c>
      <c r="T10" s="21"/>
    </row>
    <row r="11" spans="1:20" x14ac:dyDescent="0.35">
      <c r="A11" s="6">
        <v>42866</v>
      </c>
      <c r="B11" s="5">
        <v>0.25</v>
      </c>
      <c r="C11" s="5">
        <v>16</v>
      </c>
      <c r="D11" s="12">
        <v>0.02</v>
      </c>
      <c r="H11" s="5">
        <v>0.20799999999999999</v>
      </c>
      <c r="I11" s="5">
        <v>0.14199999999999999</v>
      </c>
      <c r="J11" s="11">
        <f t="shared" si="0"/>
        <v>31.730769230769234</v>
      </c>
      <c r="K11" s="5">
        <v>1.7000000000000001E-2</v>
      </c>
      <c r="L11" s="5">
        <v>0.09</v>
      </c>
      <c r="M11" s="11">
        <f t="shared" si="1"/>
        <v>-429.41176470588232</v>
      </c>
      <c r="N11" s="5">
        <v>90</v>
      </c>
      <c r="O11" s="5">
        <v>9</v>
      </c>
      <c r="P11" s="11">
        <f t="shared" si="2"/>
        <v>90</v>
      </c>
      <c r="Q11" s="22">
        <f t="shared" si="3"/>
        <v>8.1730769230769246E-2</v>
      </c>
      <c r="T11" s="21"/>
    </row>
    <row r="12" spans="1:20" x14ac:dyDescent="0.35">
      <c r="A12" s="6">
        <v>43097</v>
      </c>
      <c r="B12" s="5">
        <v>1.31</v>
      </c>
      <c r="C12" s="5">
        <v>25</v>
      </c>
      <c r="D12" s="12">
        <v>0.05</v>
      </c>
      <c r="H12" s="5">
        <v>0.152</v>
      </c>
      <c r="I12" s="5">
        <v>8.2000000000000003E-2</v>
      </c>
      <c r="J12" s="11">
        <f t="shared" si="0"/>
        <v>46.05263157894737</v>
      </c>
      <c r="K12" s="5">
        <v>8.0000000000000002E-3</v>
      </c>
      <c r="L12" s="5">
        <v>1.6E-2</v>
      </c>
      <c r="M12" s="11">
        <f t="shared" si="1"/>
        <v>-100</v>
      </c>
      <c r="N12" s="5">
        <v>98</v>
      </c>
      <c r="O12" s="5">
        <v>6</v>
      </c>
      <c r="P12" s="11">
        <f t="shared" si="2"/>
        <v>93.877551020408163</v>
      </c>
      <c r="Q12" s="22">
        <f t="shared" si="3"/>
        <v>5.2631578947368425E-2</v>
      </c>
      <c r="T12" s="21"/>
    </row>
    <row r="13" spans="1:20" x14ac:dyDescent="0.35">
      <c r="A13" s="6">
        <v>39388</v>
      </c>
      <c r="B13" s="5">
        <v>0.67</v>
      </c>
      <c r="C13" s="5">
        <v>27</v>
      </c>
      <c r="D13" s="12">
        <v>0.03</v>
      </c>
      <c r="H13" s="5">
        <v>0.13600000000000001</v>
      </c>
      <c r="I13" s="5">
        <v>7.0000000000000007E-2</v>
      </c>
      <c r="J13" s="11">
        <f t="shared" si="0"/>
        <v>48.529411764705884</v>
      </c>
      <c r="K13" s="5">
        <v>3.1E-2</v>
      </c>
      <c r="L13" s="5">
        <v>1.7000000000000001E-2</v>
      </c>
      <c r="M13" s="11">
        <f t="shared" si="1"/>
        <v>45.161290322580641</v>
      </c>
      <c r="N13" s="5">
        <v>12</v>
      </c>
      <c r="O13" s="5">
        <v>3</v>
      </c>
      <c r="P13" s="11">
        <f t="shared" si="2"/>
        <v>75</v>
      </c>
      <c r="Q13" s="22">
        <f t="shared" si="3"/>
        <v>0.22794117647058823</v>
      </c>
      <c r="T13" s="21"/>
    </row>
    <row r="14" spans="1:20" x14ac:dyDescent="0.35">
      <c r="A14" s="6">
        <v>43104</v>
      </c>
      <c r="B14" s="5">
        <v>0.37</v>
      </c>
      <c r="C14" s="5">
        <v>13</v>
      </c>
      <c r="D14" s="12">
        <v>0.03</v>
      </c>
      <c r="H14" s="5">
        <v>0.108</v>
      </c>
      <c r="I14" s="5">
        <v>5.3999999999999999E-2</v>
      </c>
      <c r="J14" s="11">
        <f t="shared" si="0"/>
        <v>50</v>
      </c>
      <c r="K14" s="5">
        <v>1.7000000000000001E-2</v>
      </c>
      <c r="L14" s="5">
        <v>1.4999999999999999E-2</v>
      </c>
      <c r="M14" s="11">
        <f t="shared" si="1"/>
        <v>11.764705882352951</v>
      </c>
      <c r="N14" s="5">
        <v>21.5</v>
      </c>
      <c r="O14" s="5">
        <v>4.5</v>
      </c>
      <c r="P14" s="11">
        <f t="shared" si="2"/>
        <v>79.069767441860463</v>
      </c>
      <c r="Q14" s="22">
        <f t="shared" si="3"/>
        <v>0.15740740740740741</v>
      </c>
      <c r="T14" s="21"/>
    </row>
    <row r="15" spans="1:20" x14ac:dyDescent="0.35">
      <c r="A15" s="6">
        <v>43144</v>
      </c>
      <c r="B15" s="5">
        <v>0.27</v>
      </c>
      <c r="C15" s="5">
        <v>3</v>
      </c>
      <c r="D15" s="12">
        <v>0.08</v>
      </c>
      <c r="H15" s="5">
        <v>9.1999999999999998E-2</v>
      </c>
      <c r="I15" s="5">
        <v>4.2000000000000003E-2</v>
      </c>
      <c r="J15" s="11">
        <f t="shared" si="0"/>
        <v>54.347826086956516</v>
      </c>
      <c r="K15" s="5">
        <v>1.7000000000000001E-2</v>
      </c>
      <c r="L15" s="5">
        <v>1.6E-2</v>
      </c>
      <c r="M15" s="11">
        <f t="shared" si="1"/>
        <v>5.8823529411764754</v>
      </c>
      <c r="N15" s="5">
        <v>27</v>
      </c>
      <c r="O15" s="5">
        <v>2</v>
      </c>
      <c r="P15" s="11">
        <f t="shared" si="2"/>
        <v>92.592592592592595</v>
      </c>
      <c r="Q15" s="22">
        <f t="shared" si="3"/>
        <v>0.18478260869565219</v>
      </c>
      <c r="T15" s="21"/>
    </row>
    <row r="16" spans="1:20" x14ac:dyDescent="0.35">
      <c r="A16" s="6">
        <v>43058</v>
      </c>
      <c r="B16" s="5">
        <v>0.76</v>
      </c>
      <c r="C16" s="5">
        <v>18</v>
      </c>
      <c r="D16" s="12">
        <v>0.04</v>
      </c>
      <c r="H16" s="5">
        <v>0.09</v>
      </c>
      <c r="I16" s="5">
        <v>2.4E-2</v>
      </c>
      <c r="J16" s="11">
        <f t="shared" si="0"/>
        <v>73.333333333333343</v>
      </c>
      <c r="K16" s="5">
        <v>4.0000000000000001E-3</v>
      </c>
      <c r="L16" s="5">
        <v>5.0000000000000001E-3</v>
      </c>
      <c r="M16" s="11">
        <f t="shared" si="1"/>
        <v>-25</v>
      </c>
      <c r="N16" s="5">
        <v>45.8</v>
      </c>
      <c r="O16" s="5">
        <v>1.4</v>
      </c>
      <c r="P16" s="11">
        <f t="shared" si="2"/>
        <v>96.943231441048042</v>
      </c>
      <c r="Q16" s="22">
        <f t="shared" si="3"/>
        <v>4.4444444444444446E-2</v>
      </c>
      <c r="T16" s="21"/>
    </row>
    <row r="17" spans="1:20" x14ac:dyDescent="0.35">
      <c r="A17" s="6">
        <v>43060</v>
      </c>
      <c r="B17" s="5">
        <v>1.92</v>
      </c>
      <c r="C17" s="5">
        <v>35</v>
      </c>
      <c r="D17" s="12">
        <v>0.06</v>
      </c>
      <c r="H17" s="5">
        <v>8.7999999999999995E-2</v>
      </c>
      <c r="I17" s="5">
        <v>3.5999999999999997E-2</v>
      </c>
      <c r="J17" s="11">
        <f t="shared" si="0"/>
        <v>59.090909090909093</v>
      </c>
      <c r="K17" s="5">
        <v>8.9999999999999993E-3</v>
      </c>
      <c r="L17" s="5">
        <v>1.2E-2</v>
      </c>
      <c r="M17" s="11">
        <f t="shared" si="1"/>
        <v>-33.33333333333335</v>
      </c>
      <c r="N17" s="5">
        <v>32</v>
      </c>
      <c r="O17" s="5">
        <v>7</v>
      </c>
      <c r="P17" s="11">
        <f t="shared" si="2"/>
        <v>78.125</v>
      </c>
      <c r="Q17" s="22">
        <f t="shared" si="3"/>
        <v>0.10227272727272727</v>
      </c>
      <c r="T17" s="21"/>
    </row>
    <row r="18" spans="1:20" x14ac:dyDescent="0.35">
      <c r="A18" s="6">
        <v>43071</v>
      </c>
      <c r="B18" s="5">
        <v>0.79</v>
      </c>
      <c r="C18" s="5">
        <v>19</v>
      </c>
      <c r="D18" s="12">
        <v>0.04</v>
      </c>
      <c r="H18" s="5">
        <v>0.08</v>
      </c>
      <c r="I18" s="5">
        <v>1.6E-2</v>
      </c>
      <c r="J18" s="11">
        <f t="shared" si="0"/>
        <v>80</v>
      </c>
      <c r="K18" s="5">
        <v>8.0000000000000002E-3</v>
      </c>
      <c r="L18" s="5">
        <v>7.0000000000000001E-3</v>
      </c>
      <c r="M18" s="11">
        <f t="shared" si="1"/>
        <v>12.5</v>
      </c>
      <c r="N18" s="5">
        <v>20</v>
      </c>
      <c r="O18" s="5">
        <v>2</v>
      </c>
      <c r="P18" s="11">
        <f t="shared" si="2"/>
        <v>90</v>
      </c>
      <c r="Q18" s="22">
        <f t="shared" si="3"/>
        <v>0.1</v>
      </c>
      <c r="T18" s="21"/>
    </row>
    <row r="19" spans="1:20" x14ac:dyDescent="0.35">
      <c r="A19" s="6">
        <v>43126</v>
      </c>
      <c r="B19" s="5">
        <v>0.78</v>
      </c>
      <c r="C19" s="5">
        <v>18</v>
      </c>
      <c r="D19" s="12">
        <v>0.04</v>
      </c>
      <c r="H19" s="5">
        <v>7.8E-2</v>
      </c>
      <c r="I19" s="5">
        <v>2.1999999999999999E-2</v>
      </c>
      <c r="J19" s="11">
        <f t="shared" si="0"/>
        <v>71.794871794871796</v>
      </c>
      <c r="K19" s="5">
        <v>4.0000000000000001E-3</v>
      </c>
      <c r="L19" s="5">
        <v>4.0000000000000001E-3</v>
      </c>
      <c r="M19" s="11">
        <f t="shared" si="1"/>
        <v>0</v>
      </c>
      <c r="N19" s="5">
        <v>41</v>
      </c>
      <c r="O19" s="5">
        <v>7</v>
      </c>
      <c r="P19" s="11">
        <f t="shared" si="2"/>
        <v>82.926829268292678</v>
      </c>
      <c r="Q19" s="22">
        <f t="shared" si="3"/>
        <v>5.128205128205128E-2</v>
      </c>
      <c r="T19" s="21"/>
    </row>
    <row r="20" spans="1:20" x14ac:dyDescent="0.35">
      <c r="A20" s="6">
        <v>42870</v>
      </c>
      <c r="B20" s="5">
        <v>0.73</v>
      </c>
      <c r="C20" s="5">
        <v>21</v>
      </c>
      <c r="D20" s="12">
        <v>0.04</v>
      </c>
      <c r="H20" s="5">
        <v>7.5999999999999998E-2</v>
      </c>
      <c r="I20" s="5">
        <v>0.03</v>
      </c>
      <c r="J20" s="11">
        <f t="shared" si="0"/>
        <v>60.526315789473685</v>
      </c>
      <c r="K20" s="5">
        <v>4.0000000000000001E-3</v>
      </c>
      <c r="L20" s="5">
        <v>6.0000000000000001E-3</v>
      </c>
      <c r="M20" s="11">
        <f t="shared" si="1"/>
        <v>-50</v>
      </c>
      <c r="N20" s="5">
        <v>28</v>
      </c>
      <c r="O20" s="5">
        <v>3</v>
      </c>
      <c r="P20" s="11">
        <f t="shared" si="2"/>
        <v>89.285714285714292</v>
      </c>
      <c r="Q20" s="22">
        <f t="shared" si="3"/>
        <v>5.2631578947368425E-2</v>
      </c>
      <c r="T20" s="21"/>
    </row>
    <row r="21" spans="1:20" x14ac:dyDescent="0.35">
      <c r="A21" s="6">
        <v>43051</v>
      </c>
      <c r="B21" s="5">
        <v>0.25</v>
      </c>
      <c r="C21" s="5">
        <v>5</v>
      </c>
      <c r="D21" s="12">
        <v>0.05</v>
      </c>
      <c r="H21" s="5">
        <v>7.5999999999999998E-2</v>
      </c>
      <c r="I21" s="5">
        <v>0.03</v>
      </c>
      <c r="J21" s="11">
        <f t="shared" si="0"/>
        <v>60.526315789473685</v>
      </c>
      <c r="K21" s="5">
        <v>8.9999999999999993E-3</v>
      </c>
      <c r="L21" s="5">
        <v>7.0000000000000001E-3</v>
      </c>
      <c r="M21" s="11">
        <f t="shared" si="1"/>
        <v>22.222222222222214</v>
      </c>
      <c r="N21" s="5">
        <v>29</v>
      </c>
      <c r="O21" s="5">
        <v>5</v>
      </c>
      <c r="P21" s="11">
        <f t="shared" si="2"/>
        <v>82.758620689655174</v>
      </c>
      <c r="Q21" s="22">
        <f t="shared" si="3"/>
        <v>0.11842105263157894</v>
      </c>
      <c r="T21" s="21"/>
    </row>
    <row r="22" spans="1:20" x14ac:dyDescent="0.35">
      <c r="A22" s="6">
        <v>43132</v>
      </c>
      <c r="B22" s="5">
        <v>0.57999999999999996</v>
      </c>
      <c r="C22" s="5">
        <v>11</v>
      </c>
      <c r="D22" s="12">
        <v>0.05</v>
      </c>
      <c r="H22" s="5">
        <v>6.8000000000000005E-2</v>
      </c>
      <c r="I22" s="5">
        <v>3.4000000000000002E-2</v>
      </c>
      <c r="J22" s="11">
        <f t="shared" si="0"/>
        <v>50</v>
      </c>
      <c r="K22" s="5">
        <v>1.2E-2</v>
      </c>
      <c r="L22" s="5">
        <v>8.9999999999999993E-3</v>
      </c>
      <c r="M22" s="11">
        <f t="shared" si="1"/>
        <v>25.000000000000007</v>
      </c>
      <c r="N22" s="5">
        <v>52</v>
      </c>
      <c r="O22" s="5">
        <v>3</v>
      </c>
      <c r="P22" s="11">
        <f t="shared" si="2"/>
        <v>94.230769230769226</v>
      </c>
      <c r="Q22" s="22">
        <f t="shared" si="3"/>
        <v>0.1764705882352941</v>
      </c>
      <c r="T22" s="21"/>
    </row>
    <row r="23" spans="1:20" x14ac:dyDescent="0.35">
      <c r="A23" s="6">
        <v>43069</v>
      </c>
      <c r="B23" s="5">
        <v>0.31</v>
      </c>
      <c r="C23" s="5">
        <v>5</v>
      </c>
      <c r="D23" s="12">
        <v>0.06</v>
      </c>
      <c r="H23" s="5">
        <v>6.6000000000000003E-2</v>
      </c>
      <c r="I23" s="5">
        <v>3.7999999999999999E-2</v>
      </c>
      <c r="J23" s="11">
        <f t="shared" si="0"/>
        <v>42.424242424242429</v>
      </c>
      <c r="K23" s="5">
        <v>0.01</v>
      </c>
      <c r="L23" s="5">
        <v>1.0999999999999999E-2</v>
      </c>
      <c r="M23" s="11">
        <f t="shared" si="1"/>
        <v>-9.9999999999999911</v>
      </c>
      <c r="N23" s="5">
        <v>14</v>
      </c>
      <c r="O23" s="5">
        <v>5</v>
      </c>
      <c r="P23" s="11">
        <f t="shared" si="2"/>
        <v>64.285714285714292</v>
      </c>
      <c r="Q23" s="22">
        <f t="shared" si="3"/>
        <v>0.15151515151515152</v>
      </c>
      <c r="T23" s="21"/>
    </row>
    <row r="24" spans="1:20" x14ac:dyDescent="0.35">
      <c r="A24" s="6">
        <v>43047</v>
      </c>
      <c r="B24" s="5">
        <v>0.46</v>
      </c>
      <c r="C24" s="5">
        <v>28</v>
      </c>
      <c r="D24" s="12">
        <v>0.02</v>
      </c>
      <c r="H24" s="5">
        <v>6.4000000000000001E-2</v>
      </c>
      <c r="I24" s="5">
        <v>2.5999999999999999E-2</v>
      </c>
      <c r="J24" s="11">
        <f t="shared" si="0"/>
        <v>59.375000000000014</v>
      </c>
      <c r="K24" s="5">
        <v>8.9999999999999993E-3</v>
      </c>
      <c r="L24" s="5">
        <v>4.0000000000000001E-3</v>
      </c>
      <c r="M24" s="11">
        <f t="shared" si="1"/>
        <v>55.55555555555555</v>
      </c>
      <c r="N24" s="5">
        <v>15</v>
      </c>
      <c r="O24" s="5">
        <v>4</v>
      </c>
      <c r="P24" s="11">
        <f t="shared" si="2"/>
        <v>73.333333333333329</v>
      </c>
      <c r="Q24" s="22">
        <f t="shared" si="3"/>
        <v>0.140625</v>
      </c>
      <c r="T24" s="21"/>
    </row>
    <row r="25" spans="1:20" x14ac:dyDescent="0.35">
      <c r="A25" s="6">
        <v>43123</v>
      </c>
      <c r="B25" s="5">
        <v>1.02</v>
      </c>
      <c r="C25" s="5">
        <v>21</v>
      </c>
      <c r="D25" s="12">
        <v>0.05</v>
      </c>
      <c r="H25" s="5">
        <v>6.2E-2</v>
      </c>
      <c r="I25" s="5">
        <v>3.7999999999999999E-2</v>
      </c>
      <c r="J25" s="11">
        <f t="shared" si="0"/>
        <v>38.70967741935484</v>
      </c>
      <c r="K25" s="5">
        <v>0.01</v>
      </c>
      <c r="L25" s="5">
        <v>1.2E-2</v>
      </c>
      <c r="M25" s="11">
        <f t="shared" si="1"/>
        <v>-20</v>
      </c>
      <c r="N25" s="5">
        <v>43</v>
      </c>
      <c r="O25" s="5">
        <v>8</v>
      </c>
      <c r="P25" s="11">
        <f t="shared" si="2"/>
        <v>81.395348837209298</v>
      </c>
      <c r="Q25" s="22">
        <f t="shared" si="3"/>
        <v>0.16129032258064516</v>
      </c>
      <c r="T25" s="21"/>
    </row>
    <row r="26" spans="1:20" x14ac:dyDescent="0.35">
      <c r="A26" s="6">
        <v>43117</v>
      </c>
      <c r="B26" s="5">
        <v>1.18</v>
      </c>
      <c r="C26" s="5">
        <v>16</v>
      </c>
      <c r="D26" s="12">
        <v>7.0000000000000007E-2</v>
      </c>
      <c r="H26" s="5">
        <v>0.06</v>
      </c>
      <c r="I26" s="5">
        <v>2.5999999999999999E-2</v>
      </c>
      <c r="J26" s="11">
        <f t="shared" si="0"/>
        <v>56.666666666666679</v>
      </c>
      <c r="K26" s="5">
        <v>8.0000000000000002E-3</v>
      </c>
      <c r="L26" s="5">
        <v>7.0000000000000001E-3</v>
      </c>
      <c r="M26" s="11">
        <f t="shared" si="1"/>
        <v>12.5</v>
      </c>
      <c r="N26" s="5">
        <v>21</v>
      </c>
      <c r="O26" s="5">
        <v>5</v>
      </c>
      <c r="P26" s="11">
        <f t="shared" si="2"/>
        <v>76.19047619047619</v>
      </c>
      <c r="Q26" s="22">
        <f t="shared" si="3"/>
        <v>0.13333333333333333</v>
      </c>
      <c r="T26" s="21"/>
    </row>
    <row r="27" spans="1:20" x14ac:dyDescent="0.35">
      <c r="A27" s="6">
        <v>43134</v>
      </c>
      <c r="B27" s="5">
        <v>0.35</v>
      </c>
      <c r="C27" s="5">
        <v>11</v>
      </c>
      <c r="D27" s="12">
        <v>0.03</v>
      </c>
      <c r="H27" s="5">
        <v>5.6000000000000001E-2</v>
      </c>
      <c r="I27" s="5">
        <v>0.02</v>
      </c>
      <c r="J27" s="11">
        <f t="shared" si="0"/>
        <v>64.285714285714292</v>
      </c>
      <c r="K27" s="5">
        <v>8.9999999999999993E-3</v>
      </c>
      <c r="L27" s="5">
        <v>6.0000000000000001E-3</v>
      </c>
      <c r="M27" s="11">
        <f t="shared" si="1"/>
        <v>33.333333333333329</v>
      </c>
      <c r="N27" s="5">
        <v>34</v>
      </c>
      <c r="O27" s="5">
        <v>2</v>
      </c>
      <c r="P27" s="11">
        <f t="shared" si="2"/>
        <v>94.117647058823522</v>
      </c>
      <c r="Q27" s="22">
        <f t="shared" si="3"/>
        <v>0.1607142857142857</v>
      </c>
      <c r="T27" s="21"/>
    </row>
    <row r="28" spans="1:20" x14ac:dyDescent="0.35">
      <c r="A28" s="6">
        <v>43043</v>
      </c>
      <c r="B28" s="5">
        <v>0.97</v>
      </c>
      <c r="C28" s="5">
        <v>24</v>
      </c>
      <c r="D28" s="12">
        <v>0.04</v>
      </c>
      <c r="H28" s="5">
        <v>5.3999999999999999E-2</v>
      </c>
      <c r="I28" s="5">
        <v>0.02</v>
      </c>
      <c r="J28" s="11">
        <f t="shared" si="0"/>
        <v>62.962962962962962</v>
      </c>
      <c r="K28" s="5">
        <v>2.8000000000000001E-2</v>
      </c>
      <c r="L28" s="5">
        <v>1.4999999999999999E-2</v>
      </c>
      <c r="M28" s="11">
        <f t="shared" si="1"/>
        <v>46.428571428571431</v>
      </c>
      <c r="N28" s="5">
        <v>7</v>
      </c>
      <c r="O28" s="5">
        <v>1</v>
      </c>
      <c r="P28" s="11">
        <f t="shared" si="2"/>
        <v>85.714285714285708</v>
      </c>
      <c r="Q28" s="22">
        <f t="shared" si="3"/>
        <v>0.51851851851851849</v>
      </c>
      <c r="T28" s="21"/>
    </row>
    <row r="29" spans="1:20" x14ac:dyDescent="0.35">
      <c r="A29" s="6">
        <v>43108</v>
      </c>
      <c r="B29" s="5">
        <v>0.23</v>
      </c>
      <c r="C29" s="5">
        <v>9</v>
      </c>
      <c r="D29" s="12">
        <v>0.02</v>
      </c>
      <c r="H29" s="5">
        <v>0.03</v>
      </c>
      <c r="I29" s="5">
        <v>0.02</v>
      </c>
      <c r="J29" s="11">
        <f t="shared" si="0"/>
        <v>33.333333333333329</v>
      </c>
      <c r="K29" s="5">
        <v>6.0000000000000001E-3</v>
      </c>
      <c r="L29" s="5">
        <v>6.0000000000000001E-3</v>
      </c>
      <c r="M29" s="11">
        <f t="shared" si="1"/>
        <v>0</v>
      </c>
      <c r="N29" s="5">
        <v>19</v>
      </c>
      <c r="O29" s="5">
        <v>2</v>
      </c>
      <c r="P29" s="11">
        <f t="shared" si="2"/>
        <v>89.473684210526315</v>
      </c>
      <c r="Q29" s="22">
        <f t="shared" si="3"/>
        <v>0.2</v>
      </c>
      <c r="T29" s="21"/>
    </row>
    <row r="30" spans="1:20" x14ac:dyDescent="0.35">
      <c r="A30" s="6">
        <v>42901</v>
      </c>
      <c r="B30" s="5">
        <v>0.69</v>
      </c>
      <c r="C30" s="5">
        <v>15</v>
      </c>
      <c r="D30" s="12">
        <v>0.05</v>
      </c>
      <c r="J30" s="11"/>
      <c r="M30" s="11"/>
      <c r="P30" s="11"/>
      <c r="Q30" s="22"/>
      <c r="T30" s="21"/>
    </row>
    <row r="31" spans="1:20" x14ac:dyDescent="0.35">
      <c r="A31" s="6"/>
      <c r="D31" s="12"/>
      <c r="J31" s="11"/>
      <c r="P31" s="11"/>
      <c r="Q31" s="11"/>
    </row>
    <row r="32" spans="1:20" x14ac:dyDescent="0.35">
      <c r="Q32" s="22"/>
    </row>
    <row r="33" spans="1:17" x14ac:dyDescent="0.35">
      <c r="H33" s="50" t="s">
        <v>4</v>
      </c>
      <c r="I33" s="50"/>
      <c r="J33" s="50"/>
      <c r="N33" s="50" t="s">
        <v>75</v>
      </c>
      <c r="O33" s="50"/>
      <c r="P33" s="50"/>
      <c r="Q33" s="22"/>
    </row>
    <row r="34" spans="1:17" ht="29" x14ac:dyDescent="0.35">
      <c r="A34" s="17" t="s">
        <v>44</v>
      </c>
      <c r="H34" s="17" t="s">
        <v>1</v>
      </c>
      <c r="I34" s="17" t="s">
        <v>2</v>
      </c>
      <c r="J34" s="17" t="s">
        <v>3</v>
      </c>
      <c r="N34" s="17" t="s">
        <v>1</v>
      </c>
      <c r="O34" s="17" t="s">
        <v>2</v>
      </c>
      <c r="P34" s="17" t="s">
        <v>3</v>
      </c>
      <c r="Q34" s="22"/>
    </row>
    <row r="35" spans="1:17" x14ac:dyDescent="0.35">
      <c r="A35" s="1" t="s">
        <v>13</v>
      </c>
      <c r="B35" s="12">
        <f>MEDIAN(B9:B30)</f>
        <v>0.625</v>
      </c>
      <c r="C35" s="12">
        <f>MEDIAN(C9:C30)</f>
        <v>16</v>
      </c>
      <c r="D35" s="12">
        <f>MEDIAN(D9:D30)</f>
        <v>0.04</v>
      </c>
      <c r="H35" s="12">
        <f>MEDIAN(H9:H30)</f>
        <v>7.8E-2</v>
      </c>
      <c r="I35" s="12">
        <f>MEDIAN(I9:I30)</f>
        <v>3.4000000000000002E-2</v>
      </c>
      <c r="J35" s="12">
        <f>MEDIAN(J9:J28)</f>
        <v>58.910533910533914</v>
      </c>
      <c r="K35" s="12">
        <f t="shared" ref="K35:P35" si="4">MEDIAN(K9:K30)</f>
        <v>8.9999999999999993E-3</v>
      </c>
      <c r="L35" s="12">
        <f t="shared" si="4"/>
        <v>1.0999999999999999E-2</v>
      </c>
      <c r="M35" s="12">
        <f t="shared" si="4"/>
        <v>5.8823529411764754</v>
      </c>
      <c r="N35" s="12">
        <f t="shared" si="4"/>
        <v>29</v>
      </c>
      <c r="O35" s="12">
        <f t="shared" si="4"/>
        <v>4</v>
      </c>
      <c r="P35" s="12">
        <f t="shared" si="4"/>
        <v>89.285714285714292</v>
      </c>
      <c r="Q35" s="22">
        <f>MEDIAN(Q9:Q30)</f>
        <v>0.13333333333333333</v>
      </c>
    </row>
    <row r="36" spans="1:17" x14ac:dyDescent="0.35">
      <c r="A36" s="1" t="s">
        <v>14</v>
      </c>
      <c r="B36" s="12">
        <f>AVERAGE(B9:B30)</f>
        <v>0.66363636363636369</v>
      </c>
      <c r="C36" s="12">
        <f>AVERAGE(C9:C30)</f>
        <v>16.045454545454547</v>
      </c>
      <c r="D36" s="12">
        <f>AVERAGE(D9:D30)</f>
        <v>4.6363636363636378E-2</v>
      </c>
      <c r="H36" s="12">
        <f>AVERAGE(H9:H30)</f>
        <v>0.10676190476190478</v>
      </c>
      <c r="I36" s="12">
        <f>AVERAGE(I9:I30)</f>
        <v>4.4857142857142873E-2</v>
      </c>
      <c r="J36" s="12">
        <f>AVERAGE(J9:J28)</f>
        <v>57.471681387889454</v>
      </c>
      <c r="K36" s="12">
        <f t="shared" ref="K36:P36" si="5">AVERAGE(K9:K30)</f>
        <v>1.2000000000000002E-2</v>
      </c>
      <c r="L36" s="12">
        <f t="shared" si="5"/>
        <v>1.5142857142857151E-2</v>
      </c>
      <c r="M36" s="12">
        <f t="shared" si="5"/>
        <v>-26.520041708439653</v>
      </c>
      <c r="N36" s="12">
        <f t="shared" si="5"/>
        <v>46.966666666666661</v>
      </c>
      <c r="O36" s="12">
        <f t="shared" si="5"/>
        <v>4.090476190476191</v>
      </c>
      <c r="P36" s="12">
        <f t="shared" si="5"/>
        <v>85.976529926721298</v>
      </c>
      <c r="Q36" s="22">
        <f>AVERAGE(Q9:Q30)</f>
        <v>0.13942398068578193</v>
      </c>
    </row>
    <row r="37" spans="1:17" x14ac:dyDescent="0.35">
      <c r="A37" s="1" t="s">
        <v>15</v>
      </c>
      <c r="B37" s="12">
        <f>STDEV(B9:B30)</f>
        <v>0.42336009050661128</v>
      </c>
      <c r="C37" s="12">
        <f>STDEV(C9:C30)</f>
        <v>8.6270740651977089</v>
      </c>
      <c r="D37" s="12">
        <f>STDEV(D9:D30)</f>
        <v>2.279211529192756E-2</v>
      </c>
      <c r="H37" s="12">
        <f>STDEV(H9:H30)</f>
        <v>7.6224605451195832E-2</v>
      </c>
      <c r="I37" s="12">
        <f>STDEV(I9:I30)</f>
        <v>3.214076183646819E-2</v>
      </c>
      <c r="J37" s="12">
        <f>STDEV(J9:J28)</f>
        <v>12.904646727820587</v>
      </c>
      <c r="K37" s="12">
        <f t="shared" ref="K37:P37" si="6">STDEV(K9:K30)</f>
        <v>7.2525857457874888E-3</v>
      </c>
      <c r="L37" s="12">
        <f t="shared" si="6"/>
        <v>1.892428522900062E-2</v>
      </c>
      <c r="M37" s="12">
        <f t="shared" si="6"/>
        <v>107.85708631756894</v>
      </c>
      <c r="N37" s="12">
        <f t="shared" si="6"/>
        <v>60.145517982085195</v>
      </c>
      <c r="O37" s="12">
        <f t="shared" si="6"/>
        <v>2.354125052308131</v>
      </c>
      <c r="P37" s="12">
        <f t="shared" si="6"/>
        <v>9.2379186089067531</v>
      </c>
      <c r="Q37" s="22">
        <f>STDEV(Q9:Q30)</f>
        <v>0.10321425279594953</v>
      </c>
    </row>
    <row r="38" spans="1:17" x14ac:dyDescent="0.35">
      <c r="A38" s="1" t="s">
        <v>31</v>
      </c>
      <c r="B38" s="12">
        <f>B37/B36</f>
        <v>0.63793986240722245</v>
      </c>
      <c r="C38" s="12">
        <f>C37/C36</f>
        <v>0.53766467261855411</v>
      </c>
      <c r="D38" s="12">
        <f>D37/D36</f>
        <v>0.49159464355137861</v>
      </c>
      <c r="H38" s="12">
        <f>H37/H36</f>
        <v>0.7139682044938056</v>
      </c>
      <c r="I38" s="12">
        <f>I37/I36</f>
        <v>0.71651379890215683</v>
      </c>
      <c r="J38" s="12">
        <f>J37/J36</f>
        <v>0.22453922377395208</v>
      </c>
      <c r="K38" s="12">
        <f t="shared" ref="K38:P38" si="7">K37/K36</f>
        <v>0.60438214548229063</v>
      </c>
      <c r="L38" s="12">
        <f t="shared" si="7"/>
        <v>1.249716949084946</v>
      </c>
      <c r="M38" s="12">
        <f t="shared" si="7"/>
        <v>-4.0670028917505379</v>
      </c>
      <c r="N38" s="12">
        <f t="shared" si="7"/>
        <v>1.2806000989798128</v>
      </c>
      <c r="O38" s="12">
        <f t="shared" si="7"/>
        <v>0.57551369148394349</v>
      </c>
      <c r="P38" s="12">
        <f t="shared" si="7"/>
        <v>0.10744698136549972</v>
      </c>
      <c r="Q38" s="22">
        <f>Q37/Q36</f>
        <v>0.74029053171679404</v>
      </c>
    </row>
    <row r="39" spans="1:17" ht="29" x14ac:dyDescent="0.35">
      <c r="A39" s="1" t="s">
        <v>32</v>
      </c>
      <c r="H39" s="12"/>
      <c r="I39" s="12"/>
      <c r="J39" s="12">
        <v>58.9</v>
      </c>
      <c r="M39" s="5">
        <v>-44.1</v>
      </c>
      <c r="N39" s="12"/>
      <c r="O39" s="12"/>
      <c r="P39" s="12">
        <v>91.9</v>
      </c>
      <c r="Q39" s="21">
        <f>MEDIAN(Q9:Q14)</f>
        <v>7.6579670329670335E-2</v>
      </c>
    </row>
    <row r="40" spans="1:17" x14ac:dyDescent="0.35">
      <c r="A40" s="1" t="s">
        <v>33</v>
      </c>
      <c r="H40" s="12"/>
      <c r="I40" s="12"/>
      <c r="J40" s="12">
        <v>57.47</v>
      </c>
      <c r="M40" s="5">
        <v>-105</v>
      </c>
      <c r="N40" s="12"/>
      <c r="O40" s="12"/>
      <c r="P40" s="12">
        <v>89</v>
      </c>
    </row>
    <row r="41" spans="1:17" x14ac:dyDescent="0.35">
      <c r="A41" s="1" t="s">
        <v>88</v>
      </c>
      <c r="H41" s="12"/>
      <c r="I41" s="12"/>
      <c r="J41" s="12"/>
      <c r="N41" s="12"/>
      <c r="O41" s="12"/>
      <c r="P41" s="12">
        <v>82.8</v>
      </c>
    </row>
    <row r="42" spans="1:17" ht="29" x14ac:dyDescent="0.35">
      <c r="A42" s="1" t="s">
        <v>107</v>
      </c>
      <c r="H42" s="12"/>
      <c r="I42" s="12"/>
      <c r="J42" s="12">
        <f>P39*(1-Q39)</f>
        <v>84.862328296703296</v>
      </c>
      <c r="N42" s="12"/>
      <c r="O42" s="12"/>
      <c r="P42" s="12"/>
    </row>
    <row r="44" spans="1:17" x14ac:dyDescent="0.35">
      <c r="A44" s="5" t="s">
        <v>1</v>
      </c>
      <c r="B44" s="5" t="s">
        <v>3</v>
      </c>
    </row>
    <row r="45" spans="1:17" x14ac:dyDescent="0.35">
      <c r="A45" s="5">
        <v>0.20799999999999999</v>
      </c>
      <c r="B45" s="5">
        <v>31.730769230769234</v>
      </c>
    </row>
    <row r="46" spans="1:17" x14ac:dyDescent="0.35">
      <c r="A46" s="5">
        <v>7.5999999999999998E-2</v>
      </c>
      <c r="B46" s="5">
        <v>60.526315789473685</v>
      </c>
    </row>
    <row r="47" spans="1:17" x14ac:dyDescent="0.35">
      <c r="A47" s="5">
        <v>0.252</v>
      </c>
      <c r="B47" s="5">
        <v>58.730158730158735</v>
      </c>
    </row>
    <row r="48" spans="1:17" x14ac:dyDescent="0.35">
      <c r="A48" s="5">
        <v>0.13600000000000001</v>
      </c>
      <c r="B48" s="5">
        <v>48.529411764705884</v>
      </c>
    </row>
    <row r="49" spans="1:2" x14ac:dyDescent="0.35">
      <c r="A49" s="5">
        <v>5.3999999999999999E-2</v>
      </c>
      <c r="B49" s="5">
        <v>62.962962962962962</v>
      </c>
    </row>
    <row r="50" spans="1:2" x14ac:dyDescent="0.35">
      <c r="A50" s="5">
        <v>6.4000000000000001E-2</v>
      </c>
      <c r="B50" s="5">
        <v>59.375000000000014</v>
      </c>
    </row>
    <row r="51" spans="1:2" x14ac:dyDescent="0.35">
      <c r="A51" s="5">
        <v>7.5999999999999998E-2</v>
      </c>
      <c r="B51" s="5">
        <v>60.526315789473685</v>
      </c>
    </row>
    <row r="52" spans="1:2" x14ac:dyDescent="0.35">
      <c r="A52" s="5">
        <v>0.09</v>
      </c>
      <c r="B52" s="5">
        <v>73.333333333333343</v>
      </c>
    </row>
    <row r="53" spans="1:2" x14ac:dyDescent="0.35">
      <c r="A53" s="5">
        <v>8.7999999999999995E-2</v>
      </c>
      <c r="B53" s="5">
        <v>59.090909090909093</v>
      </c>
    </row>
    <row r="54" spans="1:2" x14ac:dyDescent="0.35">
      <c r="A54" s="5">
        <v>6.6000000000000003E-2</v>
      </c>
      <c r="B54" s="5">
        <v>42.424242424242429</v>
      </c>
    </row>
    <row r="55" spans="1:2" x14ac:dyDescent="0.35">
      <c r="A55" s="5">
        <v>0.08</v>
      </c>
      <c r="B55" s="5">
        <v>80</v>
      </c>
    </row>
    <row r="56" spans="1:2" x14ac:dyDescent="0.35">
      <c r="A56" s="5">
        <v>0.152</v>
      </c>
      <c r="B56" s="5">
        <v>46.05263157894737</v>
      </c>
    </row>
    <row r="57" spans="1:2" x14ac:dyDescent="0.35">
      <c r="A57" s="5">
        <v>0.108</v>
      </c>
      <c r="B57" s="5">
        <v>50</v>
      </c>
    </row>
    <row r="58" spans="1:2" x14ac:dyDescent="0.35">
      <c r="A58" s="5">
        <v>0.03</v>
      </c>
      <c r="B58" s="5">
        <v>33.333333333333329</v>
      </c>
    </row>
    <row r="59" spans="1:2" x14ac:dyDescent="0.35">
      <c r="A59" s="5">
        <v>0.06</v>
      </c>
      <c r="B59" s="5">
        <v>56.666666666666679</v>
      </c>
    </row>
    <row r="60" spans="1:2" x14ac:dyDescent="0.35">
      <c r="A60" s="5">
        <v>6.2E-2</v>
      </c>
      <c r="B60" s="5">
        <v>38.70967741935484</v>
      </c>
    </row>
    <row r="61" spans="1:2" x14ac:dyDescent="0.35">
      <c r="A61" s="5">
        <v>7.8E-2</v>
      </c>
      <c r="B61" s="5">
        <v>71.794871794871796</v>
      </c>
    </row>
    <row r="62" spans="1:2" x14ac:dyDescent="0.35">
      <c r="A62" s="5">
        <v>6.8000000000000005E-2</v>
      </c>
      <c r="B62" s="5">
        <v>50</v>
      </c>
    </row>
    <row r="63" spans="1:2" x14ac:dyDescent="0.35">
      <c r="A63" s="5">
        <v>5.6000000000000001E-2</v>
      </c>
      <c r="B63" s="5">
        <v>64.285714285714292</v>
      </c>
    </row>
    <row r="64" spans="1:2" x14ac:dyDescent="0.35">
      <c r="A64" s="5">
        <v>9.1999999999999998E-2</v>
      </c>
      <c r="B64" s="5">
        <v>54.347826086956516</v>
      </c>
    </row>
    <row r="65" spans="1:2" x14ac:dyDescent="0.35">
      <c r="A65" s="5">
        <v>0.34599999999999997</v>
      </c>
      <c r="B65" s="5">
        <v>80.346820809248555</v>
      </c>
    </row>
    <row r="68" spans="1:2" x14ac:dyDescent="0.35">
      <c r="A68" s="5" t="s">
        <v>1</v>
      </c>
      <c r="B68" s="5" t="s">
        <v>3</v>
      </c>
    </row>
    <row r="69" spans="1:2" x14ac:dyDescent="0.35">
      <c r="A69" s="5">
        <v>90</v>
      </c>
      <c r="B69" s="5">
        <v>90</v>
      </c>
    </row>
    <row r="70" spans="1:2" x14ac:dyDescent="0.35">
      <c r="A70" s="5">
        <v>28</v>
      </c>
      <c r="B70" s="5">
        <v>89.285714285714292</v>
      </c>
    </row>
    <row r="71" spans="1:2" x14ac:dyDescent="0.35">
      <c r="A71" s="5">
        <v>48</v>
      </c>
      <c r="B71" s="5">
        <v>97.916666666666657</v>
      </c>
    </row>
    <row r="72" spans="1:2" x14ac:dyDescent="0.35">
      <c r="A72" s="5">
        <v>12</v>
      </c>
      <c r="B72" s="5">
        <v>75</v>
      </c>
    </row>
    <row r="73" spans="1:2" x14ac:dyDescent="0.35">
      <c r="A73" s="5">
        <v>7</v>
      </c>
      <c r="B73" s="5">
        <v>85.714285714285708</v>
      </c>
    </row>
    <row r="74" spans="1:2" x14ac:dyDescent="0.35">
      <c r="A74" s="5">
        <v>15</v>
      </c>
      <c r="B74" s="5">
        <v>73.333333333333329</v>
      </c>
    </row>
    <row r="75" spans="1:2" x14ac:dyDescent="0.35">
      <c r="A75" s="5">
        <v>29</v>
      </c>
      <c r="B75" s="5">
        <v>82.758620689655174</v>
      </c>
    </row>
    <row r="76" spans="1:2" x14ac:dyDescent="0.35">
      <c r="A76" s="5">
        <v>45.8</v>
      </c>
      <c r="B76" s="5">
        <v>96.943231441048042</v>
      </c>
    </row>
    <row r="77" spans="1:2" x14ac:dyDescent="0.35">
      <c r="A77" s="5">
        <v>32</v>
      </c>
      <c r="B77" s="5">
        <v>78.125</v>
      </c>
    </row>
    <row r="78" spans="1:2" x14ac:dyDescent="0.35">
      <c r="A78" s="5">
        <v>14</v>
      </c>
      <c r="B78" s="5">
        <v>64.285714285714292</v>
      </c>
    </row>
    <row r="79" spans="1:2" x14ac:dyDescent="0.35">
      <c r="A79" s="5">
        <v>20</v>
      </c>
      <c r="B79" s="5">
        <v>90</v>
      </c>
    </row>
    <row r="80" spans="1:2" x14ac:dyDescent="0.35">
      <c r="A80" s="5">
        <v>98</v>
      </c>
      <c r="B80" s="5">
        <v>93.877551020408163</v>
      </c>
    </row>
    <row r="81" spans="1:3" x14ac:dyDescent="0.35">
      <c r="A81" s="5">
        <v>21.5</v>
      </c>
      <c r="B81" s="5">
        <v>79.069767441860463</v>
      </c>
    </row>
    <row r="82" spans="1:3" x14ac:dyDescent="0.35">
      <c r="A82" s="5">
        <v>19</v>
      </c>
      <c r="B82" s="5">
        <v>89.473684210526315</v>
      </c>
    </row>
    <row r="83" spans="1:3" x14ac:dyDescent="0.35">
      <c r="A83" s="5">
        <v>21</v>
      </c>
      <c r="B83" s="5">
        <v>76.19047619047619</v>
      </c>
    </row>
    <row r="84" spans="1:3" x14ac:dyDescent="0.35">
      <c r="A84" s="5">
        <v>43</v>
      </c>
      <c r="B84" s="5">
        <v>81.395348837209298</v>
      </c>
    </row>
    <row r="85" spans="1:3" x14ac:dyDescent="0.35">
      <c r="A85" s="5">
        <v>41</v>
      </c>
      <c r="B85" s="5">
        <v>82.926829268292678</v>
      </c>
    </row>
    <row r="86" spans="1:3" x14ac:dyDescent="0.35">
      <c r="A86" s="5">
        <v>52</v>
      </c>
      <c r="B86" s="5">
        <v>94.230769230769226</v>
      </c>
    </row>
    <row r="87" spans="1:3" x14ac:dyDescent="0.35">
      <c r="A87" s="5">
        <v>34</v>
      </c>
      <c r="B87" s="5">
        <v>94.117647058823522</v>
      </c>
    </row>
    <row r="88" spans="1:3" x14ac:dyDescent="0.35">
      <c r="A88" s="5">
        <v>27</v>
      </c>
      <c r="B88" s="5">
        <v>92.592592592592595</v>
      </c>
    </row>
    <row r="92" spans="1:3" ht="29" x14ac:dyDescent="0.35">
      <c r="A92" s="17" t="s">
        <v>103</v>
      </c>
      <c r="B92" s="17" t="s">
        <v>104</v>
      </c>
      <c r="C92" s="17"/>
    </row>
    <row r="93" spans="1:3" x14ac:dyDescent="0.35">
      <c r="A93" s="16">
        <v>82.644230769230759</v>
      </c>
      <c r="B93" s="16">
        <v>31.730769230769234</v>
      </c>
    </row>
    <row r="94" spans="1:3" x14ac:dyDescent="0.35">
      <c r="A94" s="16">
        <v>84.58646616541354</v>
      </c>
      <c r="B94" s="16">
        <v>60.526315789473685</v>
      </c>
    </row>
    <row r="95" spans="1:3" x14ac:dyDescent="0.35">
      <c r="A95" s="16">
        <v>90.922619047619037</v>
      </c>
      <c r="B95" s="16">
        <v>58.730158730158735</v>
      </c>
    </row>
    <row r="96" spans="1:3" x14ac:dyDescent="0.35">
      <c r="A96" s="16">
        <v>57.904411764705884</v>
      </c>
      <c r="B96" s="16">
        <v>48.529411764705884</v>
      </c>
    </row>
    <row r="97" spans="1:2" x14ac:dyDescent="0.35">
      <c r="A97" s="16">
        <v>41.269841269841272</v>
      </c>
      <c r="B97" s="16">
        <v>62.962962962962962</v>
      </c>
    </row>
    <row r="98" spans="1:2" x14ac:dyDescent="0.35">
      <c r="A98" s="16">
        <v>63.020833333333329</v>
      </c>
      <c r="B98" s="16">
        <v>59.375000000000014</v>
      </c>
    </row>
    <row r="99" spans="1:2" x14ac:dyDescent="0.35">
      <c r="A99" s="16">
        <v>72.958257713248642</v>
      </c>
      <c r="B99" s="16">
        <v>60.526315789473685</v>
      </c>
    </row>
    <row r="100" spans="1:2" x14ac:dyDescent="0.35">
      <c r="A100" s="16">
        <v>92.634643377001467</v>
      </c>
      <c r="B100" s="16">
        <v>73.333333333333343</v>
      </c>
    </row>
    <row r="101" spans="1:2" x14ac:dyDescent="0.35">
      <c r="A101" s="16">
        <v>70.134943181818187</v>
      </c>
      <c r="B101" s="16">
        <v>59.090909090909093</v>
      </c>
    </row>
    <row r="102" spans="1:2" x14ac:dyDescent="0.35">
      <c r="A102" s="16">
        <v>54.545454545454554</v>
      </c>
      <c r="B102" s="16">
        <v>42.424242424242429</v>
      </c>
    </row>
    <row r="103" spans="1:2" x14ac:dyDescent="0.35">
      <c r="A103" s="16">
        <v>81</v>
      </c>
      <c r="B103" s="16">
        <v>80</v>
      </c>
    </row>
    <row r="104" spans="1:2" x14ac:dyDescent="0.35">
      <c r="A104" s="16">
        <v>88.936627282491941</v>
      </c>
      <c r="B104" s="16">
        <v>46.05263157894737</v>
      </c>
    </row>
    <row r="105" spans="1:2" x14ac:dyDescent="0.35">
      <c r="A105" s="16">
        <v>66.623600344530573</v>
      </c>
      <c r="B105" s="16">
        <v>50</v>
      </c>
    </row>
    <row r="106" spans="1:2" x14ac:dyDescent="0.35">
      <c r="A106" s="16">
        <v>71.578947368421055</v>
      </c>
      <c r="B106" s="16">
        <v>33.333333333333329</v>
      </c>
    </row>
    <row r="107" spans="1:2" x14ac:dyDescent="0.35">
      <c r="A107" s="16">
        <v>66.031746031746039</v>
      </c>
      <c r="B107" s="16">
        <v>56.666666666666679</v>
      </c>
    </row>
    <row r="108" spans="1:2" x14ac:dyDescent="0.35">
      <c r="A108" s="16">
        <v>68.26706676669167</v>
      </c>
      <c r="B108" s="16">
        <v>38.70967741935484</v>
      </c>
    </row>
    <row r="109" spans="1:2" x14ac:dyDescent="0.35">
      <c r="A109" s="16">
        <v>78.674171357098174</v>
      </c>
      <c r="B109" s="16">
        <v>71.794871794871796</v>
      </c>
    </row>
    <row r="110" spans="1:2" x14ac:dyDescent="0.35">
      <c r="A110" s="16">
        <v>77.601809954751118</v>
      </c>
      <c r="B110" s="16">
        <v>50</v>
      </c>
    </row>
    <row r="111" spans="1:2" x14ac:dyDescent="0.35">
      <c r="A111" s="16">
        <v>78.991596638655452</v>
      </c>
      <c r="B111" s="16">
        <v>64.285714285714292</v>
      </c>
    </row>
    <row r="112" spans="1:2" x14ac:dyDescent="0.35">
      <c r="A112" s="16">
        <v>75.483091787439605</v>
      </c>
      <c r="B112" s="16">
        <v>54.347826086956516</v>
      </c>
    </row>
    <row r="113" spans="1:2" x14ac:dyDescent="0.35">
      <c r="A113" s="16">
        <v>94.29365761945715</v>
      </c>
      <c r="B113" s="16">
        <v>80.346820809248555</v>
      </c>
    </row>
  </sheetData>
  <sortState xmlns:xlrd2="http://schemas.microsoft.com/office/spreadsheetml/2017/richdata2" ref="A9:Q30">
    <sortCondition descending="1" ref="H8"/>
  </sortState>
  <mergeCells count="10">
    <mergeCell ref="K7:M7"/>
    <mergeCell ref="N7:P7"/>
    <mergeCell ref="H33:J33"/>
    <mergeCell ref="N33:P33"/>
    <mergeCell ref="D1:E1"/>
    <mergeCell ref="D2:E2"/>
    <mergeCell ref="D3:E3"/>
    <mergeCell ref="D4:E4"/>
    <mergeCell ref="B7:G7"/>
    <mergeCell ref="H7:J7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4"/>
  <sheetViews>
    <sheetView workbookViewId="0"/>
  </sheetViews>
  <sheetFormatPr defaultColWidth="9.1796875" defaultRowHeight="14.5" x14ac:dyDescent="0.35"/>
  <cols>
    <col min="1" max="1" width="11.81640625" style="5" customWidth="1"/>
    <col min="2" max="16384" width="9.1796875" style="5"/>
  </cols>
  <sheetData>
    <row r="1" spans="1:16" x14ac:dyDescent="0.35">
      <c r="A1" s="15" t="s">
        <v>18</v>
      </c>
      <c r="B1" s="15" t="s">
        <v>82</v>
      </c>
      <c r="C1" s="14"/>
      <c r="D1" s="49" t="s">
        <v>29</v>
      </c>
      <c r="E1" s="49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35">
      <c r="A2" s="15" t="s">
        <v>21</v>
      </c>
      <c r="B2" s="15" t="s">
        <v>38</v>
      </c>
      <c r="C2" s="14"/>
      <c r="D2" s="49" t="s">
        <v>27</v>
      </c>
      <c r="E2" s="49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35">
      <c r="A3" s="15" t="s">
        <v>22</v>
      </c>
      <c r="B3" s="15" t="s">
        <v>83</v>
      </c>
      <c r="C3" s="1"/>
      <c r="D3" s="49" t="s">
        <v>30</v>
      </c>
      <c r="E3" s="49"/>
      <c r="F3" s="15" t="s">
        <v>91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5">
      <c r="A4" s="15" t="s">
        <v>24</v>
      </c>
      <c r="B4" s="15" t="s">
        <v>87</v>
      </c>
      <c r="C4" s="1"/>
      <c r="D4" s="49" t="s">
        <v>84</v>
      </c>
      <c r="E4" s="49"/>
      <c r="F4" s="15" t="s">
        <v>85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5">
      <c r="A5" s="15"/>
      <c r="B5" s="15"/>
      <c r="C5" s="1"/>
      <c r="D5" s="15"/>
      <c r="E5" s="15"/>
      <c r="F5" s="3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5">
      <c r="A6" s="15"/>
      <c r="B6" s="15"/>
      <c r="C6" s="1"/>
      <c r="D6" s="15"/>
      <c r="E6" s="15"/>
      <c r="F6" s="3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5">
      <c r="A7" s="14"/>
      <c r="B7" s="50" t="s">
        <v>12</v>
      </c>
      <c r="C7" s="50"/>
      <c r="D7" s="50"/>
      <c r="E7" s="50"/>
      <c r="F7" s="50"/>
      <c r="G7" s="50"/>
      <c r="H7" s="50" t="s">
        <v>4</v>
      </c>
      <c r="I7" s="50"/>
      <c r="J7" s="50"/>
      <c r="K7" s="50" t="s">
        <v>5</v>
      </c>
      <c r="L7" s="50"/>
      <c r="M7" s="50"/>
      <c r="N7" s="50" t="s">
        <v>6</v>
      </c>
      <c r="O7" s="50"/>
      <c r="P7" s="50"/>
    </row>
    <row r="8" spans="1:16" ht="43.5" x14ac:dyDescent="0.35">
      <c r="A8" s="14" t="s">
        <v>0</v>
      </c>
      <c r="B8" s="14" t="s">
        <v>7</v>
      </c>
      <c r="C8" s="14" t="s">
        <v>8</v>
      </c>
      <c r="D8" s="14" t="s">
        <v>16</v>
      </c>
      <c r="E8" s="14" t="s">
        <v>10</v>
      </c>
      <c r="F8" s="14" t="s">
        <v>9</v>
      </c>
      <c r="G8" s="14" t="s">
        <v>11</v>
      </c>
      <c r="H8" s="14" t="s">
        <v>1</v>
      </c>
      <c r="I8" s="14" t="s">
        <v>2</v>
      </c>
      <c r="J8" s="14" t="s">
        <v>3</v>
      </c>
      <c r="K8" s="14" t="s">
        <v>1</v>
      </c>
      <c r="L8" s="14" t="s">
        <v>2</v>
      </c>
      <c r="M8" s="14" t="s">
        <v>3</v>
      </c>
      <c r="N8" s="14" t="s">
        <v>1</v>
      </c>
      <c r="O8" s="14" t="s">
        <v>2</v>
      </c>
      <c r="P8" s="14" t="s">
        <v>3</v>
      </c>
    </row>
    <row r="9" spans="1:16" x14ac:dyDescent="0.35">
      <c r="A9" s="6">
        <v>42837</v>
      </c>
      <c r="B9" s="5">
        <v>0.26</v>
      </c>
      <c r="C9" s="5">
        <v>6.3</v>
      </c>
      <c r="D9" s="12">
        <v>0.04</v>
      </c>
      <c r="H9" s="5">
        <v>6.4000000000000001E-2</v>
      </c>
      <c r="I9" s="5">
        <v>2.8000000000000001E-2</v>
      </c>
      <c r="J9" s="11">
        <f t="shared" ref="J9:J21" si="0">(H9-I9)/H9*100</f>
        <v>56.25</v>
      </c>
      <c r="M9" s="11"/>
      <c r="N9" s="5">
        <v>27</v>
      </c>
      <c r="O9" s="5">
        <v>9</v>
      </c>
      <c r="P9" s="11">
        <f t="shared" ref="P9:P21" si="1">(N9-O9)/N9*100</f>
        <v>66.666666666666657</v>
      </c>
    </row>
    <row r="10" spans="1:16" x14ac:dyDescent="0.35">
      <c r="A10" s="6">
        <v>42835</v>
      </c>
      <c r="B10" s="5">
        <v>0.24</v>
      </c>
      <c r="C10" s="5">
        <v>2</v>
      </c>
      <c r="D10" s="12">
        <v>0.12</v>
      </c>
      <c r="H10" s="5">
        <v>6.8000000000000005E-2</v>
      </c>
      <c r="I10" s="5">
        <v>1.7999999999999999E-2</v>
      </c>
      <c r="J10" s="11">
        <f t="shared" si="0"/>
        <v>73.52941176470587</v>
      </c>
      <c r="M10" s="11"/>
      <c r="N10" s="5">
        <v>17</v>
      </c>
      <c r="O10" s="5">
        <v>4</v>
      </c>
      <c r="P10" s="11">
        <f t="shared" si="1"/>
        <v>76.470588235294116</v>
      </c>
    </row>
    <row r="11" spans="1:16" x14ac:dyDescent="0.35">
      <c r="A11" s="6">
        <v>42831</v>
      </c>
      <c r="B11" s="5">
        <v>0.19</v>
      </c>
      <c r="C11" s="5">
        <v>4.8</v>
      </c>
      <c r="D11" s="12">
        <v>0.04</v>
      </c>
      <c r="H11" s="5">
        <v>7.5999999999999998E-2</v>
      </c>
      <c r="I11" s="5">
        <v>2.8000000000000001E-2</v>
      </c>
      <c r="J11" s="11">
        <f t="shared" si="0"/>
        <v>63.15789473684211</v>
      </c>
      <c r="M11" s="11"/>
      <c r="N11" s="5">
        <v>23</v>
      </c>
      <c r="O11" s="5">
        <v>4</v>
      </c>
      <c r="P11" s="11">
        <f t="shared" si="1"/>
        <v>82.608695652173907</v>
      </c>
    </row>
    <row r="12" spans="1:16" x14ac:dyDescent="0.35">
      <c r="A12" s="6">
        <v>42801</v>
      </c>
      <c r="B12" s="5">
        <v>0.43</v>
      </c>
      <c r="C12" s="5">
        <v>13.7</v>
      </c>
      <c r="D12" s="12">
        <v>0.03</v>
      </c>
      <c r="H12" s="5">
        <v>7.8E-2</v>
      </c>
      <c r="I12" s="5">
        <v>0.05</v>
      </c>
      <c r="J12" s="11">
        <f t="shared" si="0"/>
        <v>35.897435897435891</v>
      </c>
      <c r="M12" s="11"/>
      <c r="N12" s="5">
        <v>35</v>
      </c>
      <c r="O12" s="5">
        <v>6</v>
      </c>
      <c r="P12" s="11">
        <f t="shared" si="1"/>
        <v>82.857142857142861</v>
      </c>
    </row>
    <row r="13" spans="1:16" x14ac:dyDescent="0.35">
      <c r="A13" s="6">
        <v>42870</v>
      </c>
      <c r="B13" s="5">
        <v>0.73</v>
      </c>
      <c r="C13" s="5">
        <v>20.8</v>
      </c>
      <c r="D13" s="12">
        <v>0.04</v>
      </c>
      <c r="H13" s="5">
        <v>8.2000000000000003E-2</v>
      </c>
      <c r="I13" s="5">
        <v>1.6E-2</v>
      </c>
      <c r="J13" s="11">
        <f t="shared" si="0"/>
        <v>80.487804878048792</v>
      </c>
      <c r="M13" s="11"/>
      <c r="N13" s="5">
        <v>34</v>
      </c>
      <c r="O13" s="5">
        <v>4</v>
      </c>
      <c r="P13" s="11">
        <f t="shared" si="1"/>
        <v>88.235294117647058</v>
      </c>
    </row>
    <row r="14" spans="1:16" x14ac:dyDescent="0.35">
      <c r="A14" s="6">
        <v>42823</v>
      </c>
      <c r="B14" s="5">
        <v>0.53</v>
      </c>
      <c r="C14" s="5">
        <v>10</v>
      </c>
      <c r="D14" s="12">
        <v>0.05</v>
      </c>
      <c r="H14" s="5">
        <v>8.5999999999999993E-2</v>
      </c>
      <c r="I14" s="5">
        <v>3.7999999999999999E-2</v>
      </c>
      <c r="J14" s="11">
        <f t="shared" si="0"/>
        <v>55.813953488372093</v>
      </c>
      <c r="M14" s="11"/>
      <c r="N14" s="5">
        <v>36</v>
      </c>
      <c r="O14" s="5">
        <v>6</v>
      </c>
      <c r="P14" s="11">
        <f t="shared" si="1"/>
        <v>83.333333333333343</v>
      </c>
    </row>
    <row r="15" spans="1:16" x14ac:dyDescent="0.35">
      <c r="A15" s="6">
        <v>42829</v>
      </c>
      <c r="B15" s="5">
        <v>0.62</v>
      </c>
      <c r="C15" s="5">
        <v>24.8</v>
      </c>
      <c r="D15" s="12">
        <v>0.03</v>
      </c>
      <c r="H15" s="5">
        <v>0.104</v>
      </c>
      <c r="I15" s="5">
        <v>0.06</v>
      </c>
      <c r="J15" s="11">
        <f t="shared" si="0"/>
        <v>42.307692307692307</v>
      </c>
      <c r="M15" s="11"/>
      <c r="N15" s="5">
        <v>40</v>
      </c>
      <c r="O15" s="5">
        <v>7</v>
      </c>
      <c r="P15" s="11">
        <f t="shared" si="1"/>
        <v>82.5</v>
      </c>
    </row>
    <row r="16" spans="1:16" x14ac:dyDescent="0.35">
      <c r="A16" s="6">
        <v>42797</v>
      </c>
      <c r="B16" s="5">
        <v>0.32</v>
      </c>
      <c r="C16" s="5">
        <v>10.3</v>
      </c>
      <c r="D16" s="12">
        <v>0.03</v>
      </c>
      <c r="H16" s="5">
        <v>0.108</v>
      </c>
      <c r="I16" s="5">
        <v>0.04</v>
      </c>
      <c r="J16" s="11">
        <f t="shared" si="0"/>
        <v>62.962962962962962</v>
      </c>
      <c r="M16" s="11"/>
      <c r="N16" s="5">
        <v>89</v>
      </c>
      <c r="O16" s="5">
        <v>20</v>
      </c>
      <c r="P16" s="11">
        <f t="shared" si="1"/>
        <v>77.528089887640448</v>
      </c>
    </row>
    <row r="17" spans="1:16" x14ac:dyDescent="0.35">
      <c r="A17" s="6">
        <v>42844</v>
      </c>
      <c r="B17" s="5">
        <v>0.43</v>
      </c>
      <c r="C17" s="5">
        <v>15.4</v>
      </c>
      <c r="D17" s="12">
        <v>0.03</v>
      </c>
      <c r="H17" s="5">
        <v>0.122</v>
      </c>
      <c r="I17" s="5">
        <v>0.03</v>
      </c>
      <c r="J17" s="11">
        <f t="shared" si="0"/>
        <v>75.409836065573771</v>
      </c>
      <c r="M17" s="11"/>
      <c r="N17" s="5">
        <v>53</v>
      </c>
      <c r="O17" s="5">
        <v>2</v>
      </c>
      <c r="P17" s="11">
        <f t="shared" si="1"/>
        <v>96.226415094339629</v>
      </c>
    </row>
    <row r="18" spans="1:16" x14ac:dyDescent="0.35">
      <c r="A18" s="6">
        <v>42857</v>
      </c>
      <c r="B18" s="5">
        <v>0.47</v>
      </c>
      <c r="C18" s="5">
        <v>12.8</v>
      </c>
      <c r="D18" s="12">
        <v>0.04</v>
      </c>
      <c r="H18" s="5">
        <v>0.14599999999999999</v>
      </c>
      <c r="I18" s="5">
        <v>0.03</v>
      </c>
      <c r="J18" s="11">
        <f t="shared" si="0"/>
        <v>79.452054794520549</v>
      </c>
      <c r="M18" s="11"/>
      <c r="N18" s="5">
        <v>41</v>
      </c>
      <c r="O18" s="5">
        <v>2</v>
      </c>
      <c r="P18" s="11">
        <f t="shared" si="1"/>
        <v>95.121951219512198</v>
      </c>
    </row>
    <row r="19" spans="1:16" x14ac:dyDescent="0.35">
      <c r="A19" s="6">
        <v>42851</v>
      </c>
      <c r="B19" s="5">
        <v>0.22</v>
      </c>
      <c r="C19" s="5">
        <v>12.7</v>
      </c>
      <c r="D19" s="12">
        <v>0.02</v>
      </c>
      <c r="H19" s="5">
        <v>0.184</v>
      </c>
      <c r="I19" s="5">
        <v>2.8000000000000001E-2</v>
      </c>
      <c r="J19" s="11">
        <f t="shared" si="0"/>
        <v>84.782608695652172</v>
      </c>
      <c r="M19" s="11"/>
      <c r="N19" s="5">
        <v>111</v>
      </c>
      <c r="O19" s="5">
        <v>2</v>
      </c>
      <c r="P19" s="11">
        <f t="shared" si="1"/>
        <v>98.198198198198199</v>
      </c>
    </row>
    <row r="20" spans="1:16" x14ac:dyDescent="0.35">
      <c r="A20" s="6">
        <v>42859</v>
      </c>
      <c r="B20" s="5">
        <v>0.6</v>
      </c>
      <c r="C20" s="5">
        <v>16.899999999999999</v>
      </c>
      <c r="D20" s="12">
        <v>0.04</v>
      </c>
      <c r="H20" s="5">
        <v>0.184</v>
      </c>
      <c r="I20" s="5">
        <v>5.1999999999999998E-2</v>
      </c>
      <c r="J20" s="11">
        <f t="shared" si="0"/>
        <v>71.739130434782624</v>
      </c>
      <c r="M20" s="11"/>
      <c r="N20" s="5">
        <v>130</v>
      </c>
      <c r="O20" s="5">
        <v>4</v>
      </c>
      <c r="P20" s="11">
        <f t="shared" si="1"/>
        <v>96.92307692307692</v>
      </c>
    </row>
    <row r="21" spans="1:16" x14ac:dyDescent="0.35">
      <c r="A21" s="6">
        <v>42866</v>
      </c>
      <c r="B21" s="5">
        <v>0.2</v>
      </c>
      <c r="C21" s="5">
        <v>15.5</v>
      </c>
      <c r="D21" s="12">
        <v>0.02</v>
      </c>
      <c r="H21" s="5">
        <v>0.35399999999999998</v>
      </c>
      <c r="I21" s="5">
        <v>0.05</v>
      </c>
      <c r="J21" s="11">
        <f t="shared" si="0"/>
        <v>85.875706214689259</v>
      </c>
      <c r="M21" s="11"/>
      <c r="N21" s="5">
        <v>136</v>
      </c>
      <c r="O21" s="5">
        <v>3</v>
      </c>
      <c r="P21" s="11">
        <f t="shared" si="1"/>
        <v>97.794117647058826</v>
      </c>
    </row>
    <row r="22" spans="1:16" x14ac:dyDescent="0.35">
      <c r="A22" s="6"/>
      <c r="D22" s="12"/>
      <c r="J22" s="11"/>
      <c r="P22" s="11"/>
    </row>
    <row r="24" spans="1:16" x14ac:dyDescent="0.35">
      <c r="H24" s="50" t="s">
        <v>4</v>
      </c>
      <c r="I24" s="50"/>
      <c r="J24" s="50"/>
      <c r="N24" s="50" t="s">
        <v>75</v>
      </c>
      <c r="O24" s="50"/>
      <c r="P24" s="50"/>
    </row>
    <row r="25" spans="1:16" ht="29" x14ac:dyDescent="0.35">
      <c r="A25" s="14" t="s">
        <v>44</v>
      </c>
      <c r="H25" s="14" t="s">
        <v>1</v>
      </c>
      <c r="I25" s="14" t="s">
        <v>2</v>
      </c>
      <c r="J25" s="14" t="s">
        <v>3</v>
      </c>
      <c r="N25" s="14" t="s">
        <v>1</v>
      </c>
      <c r="O25" s="14" t="s">
        <v>2</v>
      </c>
      <c r="P25" s="14" t="s">
        <v>3</v>
      </c>
    </row>
    <row r="26" spans="1:16" x14ac:dyDescent="0.35">
      <c r="A26" s="1" t="s">
        <v>13</v>
      </c>
      <c r="B26" s="12">
        <f>MEDIAN(B9:B21)</f>
        <v>0.43</v>
      </c>
      <c r="C26" s="12">
        <f>MEDIAN(C9:C21)</f>
        <v>12.8</v>
      </c>
      <c r="D26" s="12">
        <f>MEDIAN(D9:D21)</f>
        <v>0.04</v>
      </c>
      <c r="H26" s="12">
        <f>MEDIAN(H9:H21)</f>
        <v>0.104</v>
      </c>
      <c r="I26" s="12">
        <f>MEDIAN(I9:I21)</f>
        <v>0.03</v>
      </c>
      <c r="J26" s="12">
        <f>MEDIAN(J9:J21)</f>
        <v>71.739130434782624</v>
      </c>
      <c r="K26" s="12"/>
      <c r="L26" s="12"/>
      <c r="M26" s="12"/>
      <c r="N26" s="12">
        <f>MEDIAN(N9:N21)</f>
        <v>40</v>
      </c>
      <c r="O26" s="12">
        <f>MEDIAN(O9:O21)</f>
        <v>4</v>
      </c>
      <c r="P26" s="12">
        <f>MEDIAN(P9:P21)</f>
        <v>83.333333333333343</v>
      </c>
    </row>
    <row r="27" spans="1:16" x14ac:dyDescent="0.35">
      <c r="A27" s="1" t="s">
        <v>14</v>
      </c>
      <c r="B27" s="12">
        <f>AVERAGE(B9:B21)</f>
        <v>0.403076923076923</v>
      </c>
      <c r="C27" s="12">
        <f>AVERAGE(C9:C21)</f>
        <v>12.76923076923077</v>
      </c>
      <c r="D27" s="12">
        <f>AVERAGE(D9:D21)</f>
        <v>4.0769230769230773E-2</v>
      </c>
      <c r="H27" s="12">
        <f>AVERAGE(H9:H21)</f>
        <v>0.1273846153846154</v>
      </c>
      <c r="I27" s="12">
        <f>AVERAGE(I9:I21)</f>
        <v>3.6000000000000004E-2</v>
      </c>
      <c r="J27" s="12">
        <f>AVERAGE(J9:J21)</f>
        <v>66.743576326252182</v>
      </c>
      <c r="K27" s="12"/>
      <c r="L27" s="12"/>
      <c r="M27" s="12"/>
      <c r="N27" s="12">
        <f>AVERAGE(N9:N21)</f>
        <v>59.384615384615387</v>
      </c>
      <c r="O27" s="12">
        <f>AVERAGE(O9:O21)</f>
        <v>5.615384615384615</v>
      </c>
      <c r="P27" s="12">
        <f>AVERAGE(P9:P21)</f>
        <v>86.497197679391093</v>
      </c>
    </row>
    <row r="28" spans="1:16" x14ac:dyDescent="0.35">
      <c r="A28" s="1" t="s">
        <v>15</v>
      </c>
      <c r="B28" s="12">
        <f>STDEV(B9:B21)</f>
        <v>0.18001780538716247</v>
      </c>
      <c r="C28" s="12">
        <f>STDEV(C9:C21)</f>
        <v>6.302431358264923</v>
      </c>
      <c r="D28" s="12">
        <f>STDEV(D9:D21)</f>
        <v>2.5318484177091677E-2</v>
      </c>
      <c r="H28" s="12">
        <f>STDEV(H9:H21)</f>
        <v>7.9298527163222957E-2</v>
      </c>
      <c r="I28" s="12">
        <f>STDEV(I9:I21)</f>
        <v>1.3638181696985838E-2</v>
      </c>
      <c r="J28" s="12">
        <f>STDEV(J9:J21)</f>
        <v>15.793670314803474</v>
      </c>
      <c r="K28" s="12"/>
      <c r="L28" s="12"/>
      <c r="M28" s="12"/>
      <c r="N28" s="12">
        <f>STDEV(N9:N21)</f>
        <v>41.939516889481176</v>
      </c>
      <c r="O28" s="12">
        <f>STDEV(O9:O21)</f>
        <v>4.8051788301522755</v>
      </c>
      <c r="P28" s="12">
        <f>STDEV(P9:P21)</f>
        <v>9.8905831562524327</v>
      </c>
    </row>
    <row r="29" spans="1:16" x14ac:dyDescent="0.35">
      <c r="A29" s="1" t="s">
        <v>31</v>
      </c>
      <c r="B29" s="12">
        <f>B28/B27</f>
        <v>0.44660905916662452</v>
      </c>
      <c r="C29" s="12">
        <f>C28/C27</f>
        <v>0.49356390155086743</v>
      </c>
      <c r="D29" s="12">
        <f>D28/D27</f>
        <v>0.62101942321168258</v>
      </c>
      <c r="H29" s="12">
        <f>H28/H27</f>
        <v>0.62251259246491442</v>
      </c>
      <c r="I29" s="12">
        <f>I28/I27</f>
        <v>0.37883838047182877</v>
      </c>
      <c r="J29" s="12">
        <f>J28/J27</f>
        <v>0.23663206534815795</v>
      </c>
      <c r="K29" s="12"/>
      <c r="L29" s="12"/>
      <c r="M29" s="12"/>
      <c r="N29" s="12">
        <f>N28/N27</f>
        <v>0.70623538803530472</v>
      </c>
      <c r="O29" s="12">
        <f>O28/O27</f>
        <v>0.85571677797232315</v>
      </c>
      <c r="P29" s="12">
        <f>P28/P27</f>
        <v>0.11434570623793715</v>
      </c>
    </row>
    <row r="30" spans="1:16" x14ac:dyDescent="0.35">
      <c r="A30" s="1" t="s">
        <v>32</v>
      </c>
      <c r="H30" s="12">
        <v>0.14599999999999999</v>
      </c>
      <c r="I30" s="12"/>
      <c r="J30" s="12">
        <v>75.400000000000006</v>
      </c>
      <c r="N30" s="12"/>
      <c r="O30" s="12"/>
      <c r="P30" s="12">
        <v>91.9</v>
      </c>
    </row>
    <row r="31" spans="1:16" x14ac:dyDescent="0.35">
      <c r="A31" s="1" t="s">
        <v>33</v>
      </c>
      <c r="H31" s="12">
        <v>0.17199999999999999</v>
      </c>
      <c r="I31" s="12"/>
      <c r="J31" s="12">
        <v>71.8</v>
      </c>
      <c r="N31" s="12"/>
      <c r="O31" s="12"/>
      <c r="P31" s="12">
        <v>89</v>
      </c>
    </row>
    <row r="32" spans="1:16" x14ac:dyDescent="0.35">
      <c r="A32" s="1" t="s">
        <v>90</v>
      </c>
      <c r="H32" s="12"/>
      <c r="I32" s="12"/>
      <c r="J32" s="12">
        <v>59.43</v>
      </c>
      <c r="N32" s="12"/>
      <c r="O32" s="12"/>
      <c r="P32" s="12">
        <v>82.1</v>
      </c>
    </row>
    <row r="35" spans="1:2" x14ac:dyDescent="0.35">
      <c r="A35" s="5" t="s">
        <v>1</v>
      </c>
      <c r="B35" s="5" t="s">
        <v>3</v>
      </c>
    </row>
    <row r="36" spans="1:2" x14ac:dyDescent="0.35">
      <c r="A36" s="5">
        <v>0.108</v>
      </c>
      <c r="B36" s="5">
        <v>62.962962962962962</v>
      </c>
    </row>
    <row r="37" spans="1:2" x14ac:dyDescent="0.35">
      <c r="A37" s="5">
        <v>7.8E-2</v>
      </c>
      <c r="B37" s="5">
        <v>35.897435897435891</v>
      </c>
    </row>
    <row r="38" spans="1:2" x14ac:dyDescent="0.35">
      <c r="A38" s="5">
        <v>8.5999999999999993E-2</v>
      </c>
      <c r="B38" s="5">
        <v>55.813953488372093</v>
      </c>
    </row>
    <row r="39" spans="1:2" x14ac:dyDescent="0.35">
      <c r="A39" s="5">
        <v>0.104</v>
      </c>
      <c r="B39" s="5">
        <v>42.3</v>
      </c>
    </row>
    <row r="40" spans="1:2" x14ac:dyDescent="0.35">
      <c r="A40" s="5">
        <v>7.5999999999999998E-2</v>
      </c>
      <c r="B40" s="5">
        <v>63.15789473684211</v>
      </c>
    </row>
    <row r="41" spans="1:2" x14ac:dyDescent="0.35">
      <c r="A41" s="5">
        <v>6.8000000000000005E-2</v>
      </c>
      <c r="B41" s="5">
        <v>73.52941176470587</v>
      </c>
    </row>
    <row r="42" spans="1:2" x14ac:dyDescent="0.35">
      <c r="A42" s="5">
        <v>6.4000000000000001E-2</v>
      </c>
      <c r="B42" s="5">
        <v>56.25</v>
      </c>
    </row>
    <row r="43" spans="1:2" x14ac:dyDescent="0.35">
      <c r="A43" s="5">
        <v>0.122</v>
      </c>
      <c r="B43" s="5">
        <v>75.409836065573771</v>
      </c>
    </row>
    <row r="44" spans="1:2" x14ac:dyDescent="0.35">
      <c r="A44" s="5">
        <v>0.184</v>
      </c>
      <c r="B44" s="5">
        <v>84.782608695652172</v>
      </c>
    </row>
    <row r="45" spans="1:2" x14ac:dyDescent="0.35">
      <c r="A45" s="5">
        <v>0.14599999999999999</v>
      </c>
      <c r="B45" s="5">
        <v>79.452054794520549</v>
      </c>
    </row>
    <row r="46" spans="1:2" x14ac:dyDescent="0.35">
      <c r="A46" s="5">
        <v>0.184</v>
      </c>
      <c r="B46" s="5">
        <v>71.739130434782624</v>
      </c>
    </row>
    <row r="47" spans="1:2" x14ac:dyDescent="0.35">
      <c r="A47" s="5">
        <v>0.35399999999999998</v>
      </c>
      <c r="B47" s="5">
        <v>85.875706214689259</v>
      </c>
    </row>
    <row r="48" spans="1:2" x14ac:dyDescent="0.35">
      <c r="A48" s="5">
        <v>8.2000000000000003E-2</v>
      </c>
      <c r="B48" s="5">
        <v>80.487804878048792</v>
      </c>
    </row>
    <row r="51" spans="1:2" x14ac:dyDescent="0.35">
      <c r="A51" s="5" t="s">
        <v>1</v>
      </c>
      <c r="B51" s="5" t="s">
        <v>3</v>
      </c>
    </row>
    <row r="52" spans="1:2" x14ac:dyDescent="0.35">
      <c r="A52" s="5">
        <v>89</v>
      </c>
      <c r="B52" s="5">
        <v>77.528089887640448</v>
      </c>
    </row>
    <row r="53" spans="1:2" x14ac:dyDescent="0.35">
      <c r="A53" s="5">
        <v>35</v>
      </c>
      <c r="B53" s="5">
        <v>82.857142857142861</v>
      </c>
    </row>
    <row r="54" spans="1:2" x14ac:dyDescent="0.35">
      <c r="A54" s="5">
        <v>36</v>
      </c>
      <c r="B54" s="5">
        <v>83.333333333333343</v>
      </c>
    </row>
    <row r="55" spans="1:2" x14ac:dyDescent="0.35">
      <c r="A55" s="5">
        <v>40</v>
      </c>
      <c r="B55" s="5">
        <v>82.5</v>
      </c>
    </row>
    <row r="56" spans="1:2" x14ac:dyDescent="0.35">
      <c r="A56" s="5">
        <v>23</v>
      </c>
      <c r="B56" s="5">
        <v>82.608695652173907</v>
      </c>
    </row>
    <row r="57" spans="1:2" x14ac:dyDescent="0.35">
      <c r="A57" s="5">
        <v>17</v>
      </c>
      <c r="B57" s="5">
        <v>76.470588235294116</v>
      </c>
    </row>
    <row r="58" spans="1:2" x14ac:dyDescent="0.35">
      <c r="A58" s="5">
        <v>27</v>
      </c>
      <c r="B58" s="5">
        <v>66.666666666666657</v>
      </c>
    </row>
    <row r="59" spans="1:2" x14ac:dyDescent="0.35">
      <c r="A59" s="5">
        <v>53</v>
      </c>
      <c r="B59" s="5">
        <v>96.226415094339629</v>
      </c>
    </row>
    <row r="60" spans="1:2" x14ac:dyDescent="0.35">
      <c r="A60" s="5">
        <v>111</v>
      </c>
      <c r="B60" s="5">
        <v>98.198198198198199</v>
      </c>
    </row>
    <row r="61" spans="1:2" x14ac:dyDescent="0.35">
      <c r="A61" s="5">
        <v>41</v>
      </c>
      <c r="B61" s="5">
        <v>95.121951219512198</v>
      </c>
    </row>
    <row r="62" spans="1:2" x14ac:dyDescent="0.35">
      <c r="A62" s="5">
        <v>130</v>
      </c>
      <c r="B62" s="5">
        <v>96.92307692307692</v>
      </c>
    </row>
    <row r="63" spans="1:2" x14ac:dyDescent="0.35">
      <c r="A63" s="5">
        <v>136</v>
      </c>
      <c r="B63" s="5">
        <v>97.794117647058826</v>
      </c>
    </row>
    <row r="64" spans="1:2" x14ac:dyDescent="0.35">
      <c r="A64" s="5">
        <v>34</v>
      </c>
      <c r="B64" s="5">
        <v>88.235294117647058</v>
      </c>
    </row>
  </sheetData>
  <sortState xmlns:xlrd2="http://schemas.microsoft.com/office/spreadsheetml/2017/richdata2" ref="A9:P21">
    <sortCondition ref="H9:H21"/>
  </sortState>
  <mergeCells count="10">
    <mergeCell ref="K7:M7"/>
    <mergeCell ref="N7:P7"/>
    <mergeCell ref="H24:J24"/>
    <mergeCell ref="N24:P24"/>
    <mergeCell ref="D1:E1"/>
    <mergeCell ref="D2:E2"/>
    <mergeCell ref="D3:E3"/>
    <mergeCell ref="D4:E4"/>
    <mergeCell ref="B7:G7"/>
    <mergeCell ref="H7:J7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4"/>
  <sheetViews>
    <sheetView workbookViewId="0">
      <selection activeCell="B4" sqref="B4"/>
    </sheetView>
  </sheetViews>
  <sheetFormatPr defaultColWidth="9.1796875" defaultRowHeight="14.5" x14ac:dyDescent="0.35"/>
  <cols>
    <col min="1" max="1" width="14.54296875" style="60" customWidth="1"/>
    <col min="2" max="16384" width="9.1796875" style="60"/>
  </cols>
  <sheetData>
    <row r="1" spans="1:20" x14ac:dyDescent="0.35">
      <c r="A1" s="23" t="s">
        <v>18</v>
      </c>
      <c r="B1" s="23" t="s">
        <v>82</v>
      </c>
      <c r="C1" s="40"/>
      <c r="D1" s="65" t="s">
        <v>29</v>
      </c>
      <c r="E1" s="65"/>
      <c r="F1" s="25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0" x14ac:dyDescent="0.35">
      <c r="A2" s="23" t="s">
        <v>21</v>
      </c>
      <c r="B2" s="23" t="s">
        <v>99</v>
      </c>
      <c r="C2" s="40"/>
      <c r="D2" s="65" t="s">
        <v>27</v>
      </c>
      <c r="E2" s="65"/>
      <c r="F2" s="25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0" x14ac:dyDescent="0.35">
      <c r="A3" s="23" t="s">
        <v>22</v>
      </c>
      <c r="B3" s="23" t="s">
        <v>100</v>
      </c>
      <c r="C3" s="26"/>
      <c r="D3" s="65" t="s">
        <v>30</v>
      </c>
      <c r="E3" s="65"/>
      <c r="F3" s="23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0" x14ac:dyDescent="0.35">
      <c r="A4" s="23" t="s">
        <v>24</v>
      </c>
      <c r="B4" s="23" t="s">
        <v>98</v>
      </c>
      <c r="C4" s="26"/>
      <c r="D4" s="65" t="s">
        <v>84</v>
      </c>
      <c r="E4" s="65"/>
      <c r="F4" s="23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20" x14ac:dyDescent="0.35">
      <c r="A5" s="23"/>
      <c r="B5" s="23"/>
      <c r="C5" s="26"/>
      <c r="D5" s="23"/>
      <c r="E5" s="23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20" x14ac:dyDescent="0.35">
      <c r="A6" s="23"/>
      <c r="B6" s="23"/>
      <c r="C6" s="26"/>
      <c r="D6" s="23"/>
      <c r="E6" s="23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20" x14ac:dyDescent="0.35">
      <c r="A7" s="40"/>
      <c r="B7" s="46" t="s">
        <v>12</v>
      </c>
      <c r="C7" s="46"/>
      <c r="D7" s="46"/>
      <c r="E7" s="46"/>
      <c r="F7" s="46"/>
      <c r="G7" s="46"/>
      <c r="H7" s="46" t="s">
        <v>4</v>
      </c>
      <c r="I7" s="46"/>
      <c r="J7" s="46"/>
      <c r="K7" s="46" t="s">
        <v>5</v>
      </c>
      <c r="L7" s="46"/>
      <c r="M7" s="46"/>
      <c r="N7" s="46" t="s">
        <v>6</v>
      </c>
      <c r="O7" s="46"/>
      <c r="P7" s="46"/>
    </row>
    <row r="8" spans="1:20" ht="43.5" x14ac:dyDescent="0.35">
      <c r="A8" s="40" t="s">
        <v>0</v>
      </c>
      <c r="B8" s="40" t="s">
        <v>7</v>
      </c>
      <c r="C8" s="40" t="s">
        <v>8</v>
      </c>
      <c r="D8" s="40" t="s">
        <v>16</v>
      </c>
      <c r="E8" s="40" t="s">
        <v>10</v>
      </c>
      <c r="F8" s="40" t="s">
        <v>9</v>
      </c>
      <c r="G8" s="40" t="s">
        <v>11</v>
      </c>
      <c r="H8" s="40" t="s">
        <v>1</v>
      </c>
      <c r="I8" s="40" t="s">
        <v>2</v>
      </c>
      <c r="J8" s="40" t="s">
        <v>3</v>
      </c>
      <c r="K8" s="40" t="s">
        <v>1</v>
      </c>
      <c r="L8" s="40" t="s">
        <v>2</v>
      </c>
      <c r="M8" s="40" t="s">
        <v>3</v>
      </c>
      <c r="N8" s="40" t="s">
        <v>1</v>
      </c>
      <c r="O8" s="40" t="s">
        <v>2</v>
      </c>
      <c r="P8" s="40" t="s">
        <v>3</v>
      </c>
      <c r="Q8" s="68" t="s">
        <v>97</v>
      </c>
    </row>
    <row r="9" spans="1:20" x14ac:dyDescent="0.35">
      <c r="A9" s="69">
        <v>40224</v>
      </c>
      <c r="B9" s="60">
        <v>0.28000000000000003</v>
      </c>
      <c r="C9" s="60">
        <v>10</v>
      </c>
      <c r="D9" s="60">
        <v>0.03</v>
      </c>
      <c r="F9" s="60">
        <v>113</v>
      </c>
      <c r="H9" s="60">
        <v>1.08</v>
      </c>
      <c r="I9" s="60">
        <v>4.2999999999999997E-2</v>
      </c>
      <c r="J9" s="60">
        <f t="shared" ref="J9:J19" si="0">(H9-I9)/H9*100</f>
        <v>96.018518518518519</v>
      </c>
      <c r="K9" s="60">
        <v>0.19</v>
      </c>
      <c r="L9" s="60">
        <v>6.0000000000000001E-3</v>
      </c>
      <c r="M9" s="60">
        <f>(K9-L9)/K9*100</f>
        <v>96.84210526315789</v>
      </c>
      <c r="N9" s="60">
        <v>168</v>
      </c>
      <c r="O9" s="60">
        <v>11</v>
      </c>
      <c r="P9" s="70">
        <f t="shared" ref="P9:P30" si="1">(N9-O9)/N9*100</f>
        <v>93.452380952380949</v>
      </c>
      <c r="Q9" s="66">
        <f t="shared" ref="Q9:Q30" si="2">K9/H9</f>
        <v>0.17592592592592593</v>
      </c>
      <c r="T9" s="66"/>
    </row>
    <row r="10" spans="1:20" x14ac:dyDescent="0.35">
      <c r="A10" s="69">
        <v>40232</v>
      </c>
      <c r="B10" s="60">
        <v>0.31</v>
      </c>
      <c r="C10" s="60">
        <v>16</v>
      </c>
      <c r="D10" s="60">
        <v>0.02</v>
      </c>
      <c r="F10" s="60">
        <v>114</v>
      </c>
      <c r="H10" s="60">
        <v>0.624</v>
      </c>
      <c r="I10" s="60">
        <v>0.111</v>
      </c>
      <c r="J10" s="60">
        <f t="shared" si="0"/>
        <v>82.211538461538453</v>
      </c>
      <c r="K10" s="60">
        <v>6.7000000000000004E-2</v>
      </c>
      <c r="L10" s="60">
        <v>4.0000000000000001E-3</v>
      </c>
      <c r="M10" s="60">
        <f>(K10-L10)/K10*100</f>
        <v>94.02985074626865</v>
      </c>
      <c r="N10" s="60">
        <v>103</v>
      </c>
      <c r="O10" s="60">
        <v>27</v>
      </c>
      <c r="P10" s="70">
        <f t="shared" si="1"/>
        <v>73.786407766990294</v>
      </c>
      <c r="Q10" s="66">
        <f t="shared" si="2"/>
        <v>0.10737179487179488</v>
      </c>
      <c r="T10" s="66"/>
    </row>
    <row r="11" spans="1:20" x14ac:dyDescent="0.35">
      <c r="A11" s="69">
        <v>39935</v>
      </c>
      <c r="B11" s="60">
        <v>0.41</v>
      </c>
      <c r="C11" s="60">
        <v>11</v>
      </c>
      <c r="D11" s="63">
        <v>0.04</v>
      </c>
      <c r="F11" s="60">
        <v>34</v>
      </c>
      <c r="H11" s="60">
        <v>0.58499999999999996</v>
      </c>
      <c r="I11" s="60">
        <v>0.22500000000000001</v>
      </c>
      <c r="J11" s="71">
        <f t="shared" si="0"/>
        <v>61.53846153846154</v>
      </c>
      <c r="K11" s="60">
        <v>4.0000000000000001E-3</v>
      </c>
      <c r="L11" s="60">
        <v>7.0000000000000001E-3</v>
      </c>
      <c r="M11" s="71"/>
      <c r="N11" s="60">
        <v>195</v>
      </c>
      <c r="O11" s="60">
        <v>87</v>
      </c>
      <c r="P11" s="70">
        <f t="shared" si="1"/>
        <v>55.384615384615387</v>
      </c>
      <c r="Q11" s="66">
        <f t="shared" si="2"/>
        <v>6.8376068376068385E-3</v>
      </c>
      <c r="T11" s="66"/>
    </row>
    <row r="12" spans="1:20" x14ac:dyDescent="0.35">
      <c r="A12" s="69">
        <v>40161</v>
      </c>
      <c r="B12" s="60">
        <v>0.56999999999999995</v>
      </c>
      <c r="C12" s="60">
        <v>20</v>
      </c>
      <c r="D12" s="60">
        <v>0.03</v>
      </c>
      <c r="F12" s="60">
        <v>81</v>
      </c>
      <c r="H12" s="60">
        <v>0.46400000000000002</v>
      </c>
      <c r="I12" s="60">
        <v>0.126</v>
      </c>
      <c r="J12" s="60">
        <f t="shared" si="0"/>
        <v>72.84482758620689</v>
      </c>
      <c r="K12" s="60">
        <v>2.1000000000000001E-2</v>
      </c>
      <c r="L12" s="60">
        <v>1.6E-2</v>
      </c>
      <c r="M12" s="60">
        <f t="shared" ref="M12:M18" si="3">(K12-L12)/K12*100</f>
        <v>23.809523809523814</v>
      </c>
      <c r="N12" s="60">
        <v>182</v>
      </c>
      <c r="O12" s="60">
        <v>36</v>
      </c>
      <c r="P12" s="70">
        <f t="shared" si="1"/>
        <v>80.219780219780219</v>
      </c>
      <c r="Q12" s="66">
        <f t="shared" si="2"/>
        <v>4.5258620689655173E-2</v>
      </c>
      <c r="T12" s="66"/>
    </row>
    <row r="13" spans="1:20" x14ac:dyDescent="0.35">
      <c r="A13" s="69">
        <v>39951</v>
      </c>
      <c r="B13" s="60">
        <v>0.36</v>
      </c>
      <c r="C13" s="60">
        <v>4</v>
      </c>
      <c r="D13" s="63">
        <v>0.08</v>
      </c>
      <c r="F13" s="60">
        <v>40</v>
      </c>
      <c r="H13" s="60">
        <v>0.44400000000000001</v>
      </c>
      <c r="I13" s="60">
        <v>5.2999999999999999E-2</v>
      </c>
      <c r="J13" s="71">
        <f t="shared" si="0"/>
        <v>88.063063063063069</v>
      </c>
      <c r="K13" s="60">
        <v>0.13800000000000001</v>
      </c>
      <c r="L13" s="60">
        <v>1.6E-2</v>
      </c>
      <c r="M13" s="71">
        <f t="shared" si="3"/>
        <v>88.405797101449281</v>
      </c>
      <c r="N13" s="60">
        <v>139</v>
      </c>
      <c r="O13" s="60">
        <v>7.5</v>
      </c>
      <c r="P13" s="70">
        <f t="shared" si="1"/>
        <v>94.60431654676259</v>
      </c>
      <c r="Q13" s="66">
        <f t="shared" si="2"/>
        <v>0.31081081081081086</v>
      </c>
      <c r="T13" s="66"/>
    </row>
    <row r="14" spans="1:20" x14ac:dyDescent="0.35">
      <c r="A14" s="69">
        <v>40061</v>
      </c>
      <c r="B14" s="60">
        <v>0.17</v>
      </c>
      <c r="C14" s="60">
        <v>4</v>
      </c>
      <c r="D14" s="63">
        <v>0.04</v>
      </c>
      <c r="F14" s="60">
        <v>50</v>
      </c>
      <c r="H14" s="60">
        <v>0.38100000000000001</v>
      </c>
      <c r="I14" s="60">
        <v>0.154</v>
      </c>
      <c r="J14" s="71">
        <f t="shared" si="0"/>
        <v>59.580052493438316</v>
      </c>
      <c r="K14" s="60">
        <v>4.1000000000000002E-2</v>
      </c>
      <c r="L14" s="60">
        <v>6.4000000000000001E-2</v>
      </c>
      <c r="M14" s="71">
        <f t="shared" si="3"/>
        <v>-56.097560975609753</v>
      </c>
      <c r="N14" s="60">
        <v>190</v>
      </c>
      <c r="O14" s="60">
        <v>27</v>
      </c>
      <c r="P14" s="70">
        <f t="shared" si="1"/>
        <v>85.78947368421052</v>
      </c>
      <c r="Q14" s="66">
        <f t="shared" si="2"/>
        <v>0.10761154855643044</v>
      </c>
      <c r="T14" s="66"/>
    </row>
    <row r="15" spans="1:20" x14ac:dyDescent="0.35">
      <c r="A15" s="69">
        <v>40038</v>
      </c>
      <c r="B15" s="60">
        <v>0.18</v>
      </c>
      <c r="C15" s="60">
        <v>2</v>
      </c>
      <c r="D15" s="63">
        <v>0.08</v>
      </c>
      <c r="F15" s="60">
        <v>48</v>
      </c>
      <c r="H15" s="60">
        <v>0.314</v>
      </c>
      <c r="I15" s="60">
        <v>0.20300000000000001</v>
      </c>
      <c r="J15" s="71">
        <f t="shared" si="0"/>
        <v>35.35031847133758</v>
      </c>
      <c r="K15" s="60">
        <v>5.8000000000000003E-2</v>
      </c>
      <c r="L15" s="60">
        <v>0.08</v>
      </c>
      <c r="M15" s="71">
        <f t="shared" si="3"/>
        <v>-37.931034482758619</v>
      </c>
      <c r="N15" s="60">
        <v>170</v>
      </c>
      <c r="O15" s="60">
        <v>25.5</v>
      </c>
      <c r="P15" s="70">
        <f t="shared" si="1"/>
        <v>85</v>
      </c>
      <c r="Q15" s="66">
        <f t="shared" si="2"/>
        <v>0.18471337579617836</v>
      </c>
      <c r="T15" s="66"/>
    </row>
    <row r="16" spans="1:20" x14ac:dyDescent="0.35">
      <c r="A16" s="69">
        <v>40163</v>
      </c>
      <c r="B16" s="60">
        <v>0.45</v>
      </c>
      <c r="C16" s="60">
        <v>16</v>
      </c>
      <c r="D16" s="60">
        <v>0.03</v>
      </c>
      <c r="F16" s="60">
        <v>83</v>
      </c>
      <c r="H16" s="60">
        <v>0.218</v>
      </c>
      <c r="I16" s="60">
        <v>6.3E-2</v>
      </c>
      <c r="J16" s="60">
        <f t="shared" si="0"/>
        <v>71.100917431192656</v>
      </c>
      <c r="K16" s="60">
        <v>1.6E-2</v>
      </c>
      <c r="L16" s="60">
        <v>7.0000000000000001E-3</v>
      </c>
      <c r="M16" s="60">
        <f t="shared" si="3"/>
        <v>56.25</v>
      </c>
      <c r="N16" s="60">
        <v>109</v>
      </c>
      <c r="O16" s="60">
        <v>18</v>
      </c>
      <c r="P16" s="70">
        <f t="shared" si="1"/>
        <v>83.486238532110093</v>
      </c>
      <c r="Q16" s="66">
        <f t="shared" si="2"/>
        <v>7.3394495412844041E-2</v>
      </c>
      <c r="T16" s="66"/>
    </row>
    <row r="17" spans="1:20" x14ac:dyDescent="0.35">
      <c r="A17" s="69">
        <v>39939</v>
      </c>
      <c r="B17" s="60">
        <v>0.28000000000000003</v>
      </c>
      <c r="C17" s="60">
        <v>14</v>
      </c>
      <c r="D17" s="63">
        <v>0.02</v>
      </c>
      <c r="F17" s="60">
        <v>36</v>
      </c>
      <c r="H17" s="60">
        <v>0.17399999999999999</v>
      </c>
      <c r="I17" s="60">
        <v>5.0999999999999997E-2</v>
      </c>
      <c r="J17" s="71">
        <f t="shared" si="0"/>
        <v>70.689655172413808</v>
      </c>
      <c r="K17" s="60">
        <v>3.9E-2</v>
      </c>
      <c r="L17" s="60">
        <v>3.0000000000000001E-3</v>
      </c>
      <c r="M17" s="71">
        <f t="shared" si="3"/>
        <v>92.307692307692307</v>
      </c>
      <c r="N17" s="60">
        <v>58</v>
      </c>
      <c r="O17" s="60">
        <v>11</v>
      </c>
      <c r="P17" s="70">
        <f t="shared" si="1"/>
        <v>81.034482758620683</v>
      </c>
      <c r="Q17" s="66">
        <f t="shared" si="2"/>
        <v>0.22413793103448276</v>
      </c>
      <c r="T17" s="66"/>
    </row>
    <row r="18" spans="1:20" x14ac:dyDescent="0.35">
      <c r="A18" s="69">
        <v>40235</v>
      </c>
      <c r="B18" s="60">
        <v>0.89</v>
      </c>
      <c r="C18" s="60">
        <v>34</v>
      </c>
      <c r="D18" s="60">
        <v>0.03</v>
      </c>
      <c r="F18" s="60">
        <v>115</v>
      </c>
      <c r="H18" s="60">
        <v>0.16200000000000001</v>
      </c>
      <c r="I18" s="60">
        <v>5.8999999999999997E-2</v>
      </c>
      <c r="J18" s="60">
        <f t="shared" si="0"/>
        <v>63.580246913580254</v>
      </c>
      <c r="K18" s="60">
        <v>1.0999999999999999E-2</v>
      </c>
      <c r="L18" s="60">
        <v>8.9999999999999993E-3</v>
      </c>
      <c r="M18" s="60">
        <f t="shared" si="3"/>
        <v>18.181818181818183</v>
      </c>
      <c r="N18" s="60">
        <v>60</v>
      </c>
      <c r="O18" s="60">
        <v>13</v>
      </c>
      <c r="P18" s="70">
        <f t="shared" si="1"/>
        <v>78.333333333333329</v>
      </c>
      <c r="Q18" s="66">
        <f t="shared" si="2"/>
        <v>6.7901234567901231E-2</v>
      </c>
      <c r="T18" s="66"/>
    </row>
    <row r="19" spans="1:20" x14ac:dyDescent="0.35">
      <c r="A19" s="69">
        <v>39946</v>
      </c>
      <c r="B19" s="60">
        <v>0.62</v>
      </c>
      <c r="C19" s="60">
        <v>16</v>
      </c>
      <c r="D19" s="63">
        <v>0.04</v>
      </c>
      <c r="F19" s="60">
        <v>39</v>
      </c>
      <c r="H19" s="60">
        <v>0.127</v>
      </c>
      <c r="I19" s="60">
        <v>4.8000000000000001E-2</v>
      </c>
      <c r="J19" s="71">
        <f t="shared" si="0"/>
        <v>62.204724409448822</v>
      </c>
      <c r="K19" s="60">
        <v>1.6E-2</v>
      </c>
      <c r="L19" s="60">
        <v>4.0000000000000001E-3</v>
      </c>
      <c r="M19" s="71"/>
      <c r="N19" s="60">
        <v>70</v>
      </c>
      <c r="O19" s="60">
        <v>6.7</v>
      </c>
      <c r="P19" s="70">
        <f t="shared" si="1"/>
        <v>90.428571428571431</v>
      </c>
      <c r="Q19" s="66">
        <f t="shared" si="2"/>
        <v>0.12598425196850394</v>
      </c>
      <c r="T19" s="66"/>
    </row>
    <row r="20" spans="1:20" x14ac:dyDescent="0.35">
      <c r="A20" s="69">
        <v>40190</v>
      </c>
      <c r="B20" s="60">
        <v>0.46</v>
      </c>
      <c r="C20" s="60">
        <v>30.6</v>
      </c>
      <c r="D20" s="60">
        <v>0.04</v>
      </c>
      <c r="F20" s="60">
        <v>97</v>
      </c>
      <c r="H20" s="60">
        <v>0.11799999999999999</v>
      </c>
      <c r="I20" s="60">
        <v>6.6000000000000003E-2</v>
      </c>
      <c r="K20" s="60">
        <v>8.9999999999999993E-3</v>
      </c>
      <c r="L20" s="60">
        <v>4.0000000000000001E-3</v>
      </c>
      <c r="N20" s="60">
        <v>55</v>
      </c>
      <c r="O20" s="60">
        <v>21</v>
      </c>
      <c r="P20" s="70">
        <f t="shared" si="1"/>
        <v>61.818181818181813</v>
      </c>
      <c r="Q20" s="66">
        <f t="shared" si="2"/>
        <v>7.6271186440677971E-2</v>
      </c>
      <c r="T20" s="66"/>
    </row>
    <row r="21" spans="1:20" x14ac:dyDescent="0.35">
      <c r="A21" s="69">
        <v>40142</v>
      </c>
      <c r="B21" s="60">
        <v>1.07</v>
      </c>
      <c r="C21" s="60">
        <v>15</v>
      </c>
      <c r="D21" s="60">
        <v>7.0000000000000007E-2</v>
      </c>
      <c r="F21" s="60">
        <v>78</v>
      </c>
      <c r="H21" s="60">
        <v>0.113</v>
      </c>
      <c r="I21" s="60">
        <v>2.5000000000000001E-2</v>
      </c>
      <c r="J21" s="60">
        <f>(H21-I21)/H21*100</f>
        <v>77.876106194690252</v>
      </c>
      <c r="K21" s="60">
        <v>0.01</v>
      </c>
      <c r="L21" s="60">
        <v>5.0000000000000001E-3</v>
      </c>
      <c r="M21" s="60">
        <f>(K21-L21)/K21*100</f>
        <v>50</v>
      </c>
      <c r="N21" s="60">
        <v>71</v>
      </c>
      <c r="O21" s="60">
        <v>4</v>
      </c>
      <c r="P21" s="70">
        <f t="shared" si="1"/>
        <v>94.366197183098592</v>
      </c>
      <c r="Q21" s="66">
        <f t="shared" si="2"/>
        <v>8.8495575221238937E-2</v>
      </c>
      <c r="T21" s="66"/>
    </row>
    <row r="22" spans="1:20" x14ac:dyDescent="0.35">
      <c r="A22" s="69">
        <v>40075</v>
      </c>
      <c r="B22" s="60">
        <v>0.3</v>
      </c>
      <c r="C22" s="60">
        <v>6</v>
      </c>
      <c r="D22" s="63">
        <v>0.05</v>
      </c>
      <c r="F22" s="60">
        <v>53</v>
      </c>
      <c r="H22" s="60">
        <v>0.111</v>
      </c>
      <c r="I22" s="60">
        <v>0.112</v>
      </c>
      <c r="J22" s="71">
        <f>(H22-I22)/H22*100</f>
        <v>-0.9009009009009018</v>
      </c>
      <c r="K22" s="60">
        <v>5.7000000000000002E-2</v>
      </c>
      <c r="L22" s="60">
        <v>7.2999999999999995E-2</v>
      </c>
      <c r="M22" s="71">
        <f>(K22-L22)/K22*100</f>
        <v>-28.070175438596479</v>
      </c>
      <c r="N22" s="60">
        <v>28</v>
      </c>
      <c r="O22" s="60">
        <v>5.3</v>
      </c>
      <c r="P22" s="70">
        <f t="shared" si="1"/>
        <v>81.071428571428569</v>
      </c>
      <c r="Q22" s="66">
        <f t="shared" si="2"/>
        <v>0.51351351351351349</v>
      </c>
      <c r="T22" s="66"/>
    </row>
    <row r="23" spans="1:20" x14ac:dyDescent="0.35">
      <c r="A23" s="69">
        <v>40133</v>
      </c>
      <c r="B23" s="60">
        <v>0.88</v>
      </c>
      <c r="C23" s="60">
        <v>22</v>
      </c>
      <c r="D23" s="63">
        <v>0.04</v>
      </c>
      <c r="F23" s="60">
        <v>73</v>
      </c>
      <c r="H23" s="60">
        <v>0.107</v>
      </c>
      <c r="I23" s="60">
        <v>1.7000000000000001E-2</v>
      </c>
      <c r="J23" s="71">
        <f>(H23-I23)/H23*100</f>
        <v>84.112149532710276</v>
      </c>
      <c r="K23" s="60">
        <v>3.0000000000000001E-3</v>
      </c>
      <c r="L23" s="60">
        <v>2E-3</v>
      </c>
      <c r="M23" s="71">
        <f>(K23-L23)/K23*100</f>
        <v>33.333333333333329</v>
      </c>
      <c r="N23" s="60">
        <v>65</v>
      </c>
      <c r="O23" s="60">
        <v>3</v>
      </c>
      <c r="P23" s="70">
        <f t="shared" si="1"/>
        <v>95.384615384615387</v>
      </c>
      <c r="Q23" s="66">
        <f t="shared" si="2"/>
        <v>2.8037383177570093E-2</v>
      </c>
      <c r="T23" s="66"/>
    </row>
    <row r="24" spans="1:20" x14ac:dyDescent="0.35">
      <c r="A24" s="69">
        <v>40088</v>
      </c>
      <c r="B24" s="60">
        <v>0.18</v>
      </c>
      <c r="C24" s="60">
        <v>2</v>
      </c>
      <c r="D24" s="63">
        <v>0.08</v>
      </c>
      <c r="F24" s="60">
        <v>55</v>
      </c>
      <c r="H24" s="60">
        <v>9.8000000000000004E-2</v>
      </c>
      <c r="I24" s="60">
        <v>9.9000000000000005E-2</v>
      </c>
      <c r="J24" s="71"/>
      <c r="K24" s="60">
        <v>4.1000000000000002E-2</v>
      </c>
      <c r="L24" s="60">
        <v>5.6000000000000001E-2</v>
      </c>
      <c r="M24" s="71"/>
      <c r="N24" s="60">
        <v>22</v>
      </c>
      <c r="O24" s="60">
        <v>15</v>
      </c>
      <c r="P24" s="70">
        <f t="shared" si="1"/>
        <v>31.818181818181817</v>
      </c>
      <c r="Q24" s="66">
        <f t="shared" si="2"/>
        <v>0.41836734693877553</v>
      </c>
      <c r="T24" s="66"/>
    </row>
    <row r="25" spans="1:20" x14ac:dyDescent="0.35">
      <c r="A25" s="69">
        <v>40116</v>
      </c>
      <c r="B25" s="60">
        <v>0.24</v>
      </c>
      <c r="C25" s="60">
        <v>8</v>
      </c>
      <c r="D25" s="63">
        <v>0.03</v>
      </c>
      <c r="F25" s="60">
        <v>65</v>
      </c>
      <c r="H25" s="60">
        <v>8.2000000000000003E-2</v>
      </c>
      <c r="I25" s="60">
        <v>5.7000000000000002E-2</v>
      </c>
      <c r="J25" s="71">
        <f>(H25-I25)/H25*100</f>
        <v>30.487804878048781</v>
      </c>
      <c r="K25" s="60">
        <v>3.0000000000000001E-3</v>
      </c>
      <c r="L25" s="60">
        <v>7.0000000000000001E-3</v>
      </c>
      <c r="M25" s="71">
        <f>(K25-L25)/K25*100</f>
        <v>-133.33333333333331</v>
      </c>
      <c r="N25" s="60">
        <v>41</v>
      </c>
      <c r="O25" s="60">
        <v>13</v>
      </c>
      <c r="P25" s="70">
        <f t="shared" si="1"/>
        <v>68.292682926829272</v>
      </c>
      <c r="Q25" s="66">
        <f t="shared" si="2"/>
        <v>3.6585365853658534E-2</v>
      </c>
      <c r="T25" s="66"/>
    </row>
    <row r="26" spans="1:20" x14ac:dyDescent="0.35">
      <c r="A26" s="69">
        <v>40103</v>
      </c>
      <c r="B26" s="60">
        <v>0.05</v>
      </c>
      <c r="C26" s="60">
        <v>6</v>
      </c>
      <c r="D26" s="63">
        <v>0.01</v>
      </c>
      <c r="F26" s="60">
        <v>59</v>
      </c>
      <c r="H26" s="60">
        <v>8.1000000000000003E-2</v>
      </c>
      <c r="I26" s="60">
        <v>4.3999999999999997E-2</v>
      </c>
      <c r="J26" s="71"/>
      <c r="K26" s="60">
        <v>1.0999999999999999E-2</v>
      </c>
      <c r="L26" s="60">
        <v>1.4999999999999999E-2</v>
      </c>
      <c r="M26" s="71"/>
      <c r="N26" s="60">
        <v>15</v>
      </c>
      <c r="O26" s="60">
        <v>5.5</v>
      </c>
      <c r="P26" s="70">
        <f t="shared" si="1"/>
        <v>63.333333333333329</v>
      </c>
      <c r="Q26" s="66">
        <f t="shared" si="2"/>
        <v>0.13580246913580246</v>
      </c>
      <c r="T26" s="66"/>
    </row>
    <row r="27" spans="1:20" x14ac:dyDescent="0.35">
      <c r="A27" s="69">
        <v>40135</v>
      </c>
      <c r="B27" s="60">
        <v>0.98</v>
      </c>
      <c r="C27" s="60">
        <v>28</v>
      </c>
      <c r="D27" s="63">
        <v>0.03</v>
      </c>
      <c r="F27" s="60">
        <v>75</v>
      </c>
      <c r="H27" s="60">
        <v>7.1999999999999995E-2</v>
      </c>
      <c r="I27" s="60">
        <v>2.1999999999999999E-2</v>
      </c>
      <c r="J27" s="71">
        <f>(H27-I27)/H27*100</f>
        <v>69.444444444444443</v>
      </c>
      <c r="K27" s="60">
        <v>3.0000000000000001E-3</v>
      </c>
      <c r="L27" s="60">
        <v>3.0000000000000001E-3</v>
      </c>
      <c r="M27" s="71">
        <f>(K27-L27)/K27*100</f>
        <v>0</v>
      </c>
      <c r="N27" s="60">
        <v>36</v>
      </c>
      <c r="O27" s="60">
        <v>6</v>
      </c>
      <c r="P27" s="70">
        <f t="shared" si="1"/>
        <v>83.333333333333343</v>
      </c>
      <c r="Q27" s="66">
        <f t="shared" si="2"/>
        <v>4.1666666666666671E-2</v>
      </c>
    </row>
    <row r="28" spans="1:20" x14ac:dyDescent="0.35">
      <c r="A28" s="69">
        <v>40192</v>
      </c>
      <c r="B28" s="60">
        <v>0.41</v>
      </c>
      <c r="C28" s="60">
        <v>9</v>
      </c>
      <c r="D28" s="60">
        <v>0.05</v>
      </c>
      <c r="F28" s="60">
        <v>98</v>
      </c>
      <c r="H28" s="60">
        <v>6.7000000000000004E-2</v>
      </c>
      <c r="I28" s="60">
        <v>4.3999999999999997E-2</v>
      </c>
      <c r="J28" s="60">
        <f>(H28-I28)/H28*100</f>
        <v>34.328358208955237</v>
      </c>
      <c r="K28" s="60">
        <v>6.0000000000000001E-3</v>
      </c>
      <c r="L28" s="60">
        <v>4.0000000000000001E-3</v>
      </c>
      <c r="M28" s="60">
        <f>(K28-L28)/K28*100</f>
        <v>33.333333333333329</v>
      </c>
      <c r="N28" s="60">
        <v>30</v>
      </c>
      <c r="O28" s="60">
        <v>15</v>
      </c>
      <c r="P28" s="70">
        <f t="shared" si="1"/>
        <v>50</v>
      </c>
      <c r="Q28" s="66">
        <f t="shared" si="2"/>
        <v>8.9552238805970144E-2</v>
      </c>
    </row>
    <row r="29" spans="1:20" x14ac:dyDescent="0.35">
      <c r="A29" s="69">
        <v>40138</v>
      </c>
      <c r="B29" s="60">
        <v>1</v>
      </c>
      <c r="C29" s="60">
        <v>17</v>
      </c>
      <c r="D29" s="63">
        <v>0.06</v>
      </c>
      <c r="F29" s="60">
        <v>77</v>
      </c>
      <c r="H29" s="60">
        <v>5.3999999999999999E-2</v>
      </c>
      <c r="I29" s="60">
        <v>0.02</v>
      </c>
      <c r="J29" s="71">
        <f>(H29-I29)/H29*100</f>
        <v>62.962962962962962</v>
      </c>
      <c r="K29" s="60">
        <v>2E-3</v>
      </c>
      <c r="L29" s="60">
        <v>2E-3</v>
      </c>
      <c r="M29" s="71">
        <f>(K29-L29)/K29*100</f>
        <v>0</v>
      </c>
      <c r="N29" s="60">
        <v>12</v>
      </c>
      <c r="O29" s="60">
        <v>5.5</v>
      </c>
      <c r="P29" s="70">
        <f t="shared" si="1"/>
        <v>54.166666666666664</v>
      </c>
      <c r="Q29" s="66">
        <f t="shared" si="2"/>
        <v>3.7037037037037035E-2</v>
      </c>
    </row>
    <row r="30" spans="1:20" x14ac:dyDescent="0.35">
      <c r="A30" s="69">
        <v>40114</v>
      </c>
      <c r="B30" s="60">
        <v>0.28000000000000003</v>
      </c>
      <c r="C30" s="60">
        <v>10</v>
      </c>
      <c r="D30" s="63">
        <v>0.03</v>
      </c>
      <c r="F30" s="60">
        <v>64</v>
      </c>
      <c r="H30" s="60">
        <v>3.4000000000000002E-2</v>
      </c>
      <c r="I30" s="60">
        <v>2.7E-2</v>
      </c>
      <c r="J30" s="71">
        <f>(H30-I30)/H30*100</f>
        <v>20.588235294117656</v>
      </c>
      <c r="K30" s="60">
        <v>7.0000000000000001E-3</v>
      </c>
      <c r="L30" s="60">
        <v>7.0000000000000001E-3</v>
      </c>
      <c r="M30" s="71">
        <f>(K30-L30)/K30*100</f>
        <v>0</v>
      </c>
      <c r="N30" s="60">
        <v>9</v>
      </c>
      <c r="O30" s="60">
        <v>3.7</v>
      </c>
      <c r="P30" s="70">
        <f t="shared" si="1"/>
        <v>58.888888888888893</v>
      </c>
      <c r="Q30" s="66">
        <f t="shared" si="2"/>
        <v>0.20588235294117646</v>
      </c>
    </row>
    <row r="31" spans="1:20" x14ac:dyDescent="0.35">
      <c r="A31" s="69"/>
    </row>
    <row r="33" spans="1:17" x14ac:dyDescent="0.35">
      <c r="H33" s="46" t="s">
        <v>4</v>
      </c>
      <c r="I33" s="46"/>
      <c r="J33" s="46"/>
      <c r="K33" s="46" t="s">
        <v>93</v>
      </c>
      <c r="L33" s="46"/>
      <c r="M33" s="46"/>
      <c r="N33" s="46" t="s">
        <v>75</v>
      </c>
      <c r="O33" s="46"/>
      <c r="P33" s="46"/>
    </row>
    <row r="34" spans="1:17" ht="29" x14ac:dyDescent="0.35">
      <c r="A34" s="40" t="s">
        <v>44</v>
      </c>
      <c r="H34" s="40" t="s">
        <v>1</v>
      </c>
      <c r="I34" s="40" t="s">
        <v>2</v>
      </c>
      <c r="J34" s="40" t="s">
        <v>3</v>
      </c>
      <c r="K34" s="40" t="s">
        <v>1</v>
      </c>
      <c r="L34" s="40" t="s">
        <v>2</v>
      </c>
      <c r="M34" s="40" t="s">
        <v>3</v>
      </c>
      <c r="N34" s="40" t="s">
        <v>1</v>
      </c>
      <c r="O34" s="40" t="s">
        <v>2</v>
      </c>
      <c r="P34" s="40" t="s">
        <v>3</v>
      </c>
    </row>
    <row r="35" spans="1:17" x14ac:dyDescent="0.35">
      <c r="A35" s="26" t="s">
        <v>13</v>
      </c>
      <c r="B35" s="63">
        <f>MEDIAN(B9:B21)</f>
        <v>0.41</v>
      </c>
      <c r="C35" s="63">
        <f>MEDIAN(C9:C21)</f>
        <v>15</v>
      </c>
      <c r="D35" s="63">
        <f>MEDIAN(D9:D21)</f>
        <v>0.04</v>
      </c>
      <c r="H35" s="63">
        <f>MEDIAN(H9:H30)</f>
        <v>0.1225</v>
      </c>
      <c r="I35" s="63">
        <f>MEDIAN(I9:I30)</f>
        <v>5.5E-2</v>
      </c>
      <c r="J35" s="63">
        <f>MEDIAN(J9:J29)</f>
        <v>66.512345679012356</v>
      </c>
      <c r="K35" s="63">
        <f t="shared" ref="K35:Q35" si="4">MEDIAN(K9:K30)</f>
        <v>1.35E-2</v>
      </c>
      <c r="L35" s="63">
        <f t="shared" si="4"/>
        <v>7.0000000000000001E-3</v>
      </c>
      <c r="M35" s="63">
        <f t="shared" si="4"/>
        <v>23.809523809523814</v>
      </c>
      <c r="N35" s="63">
        <f t="shared" si="4"/>
        <v>62.5</v>
      </c>
      <c r="O35" s="63">
        <f t="shared" si="4"/>
        <v>12</v>
      </c>
      <c r="P35" s="63">
        <f t="shared" si="4"/>
        <v>80.627131489200451</v>
      </c>
      <c r="Q35" s="63">
        <f t="shared" si="4"/>
        <v>9.8462016838882505E-2</v>
      </c>
    </row>
    <row r="36" spans="1:17" x14ac:dyDescent="0.35">
      <c r="A36" s="26" t="s">
        <v>14</v>
      </c>
      <c r="B36" s="63">
        <f>AVERAGE(B9:B21)</f>
        <v>0.4653846153846154</v>
      </c>
      <c r="C36" s="63">
        <f>AVERAGE(C9:C21)</f>
        <v>14.815384615384614</v>
      </c>
      <c r="D36" s="63">
        <f>AVERAGE(D9:D21)</f>
        <v>4.230769230769231E-2</v>
      </c>
      <c r="H36" s="63">
        <f>AVERAGE(H9:H30)</f>
        <v>0.25045454545454554</v>
      </c>
      <c r="I36" s="63">
        <f>AVERAGE(I9:I30)</f>
        <v>7.5863636363636355E-2</v>
      </c>
      <c r="J36" s="63">
        <f>AVERAGE(J9:J29)</f>
        <v>62.305180521117286</v>
      </c>
      <c r="K36" s="63">
        <f t="shared" ref="K36:Q36" si="5">AVERAGE(K9:K30)</f>
        <v>3.4227272727272738E-2</v>
      </c>
      <c r="L36" s="63">
        <f t="shared" si="5"/>
        <v>1.7909090909090913E-2</v>
      </c>
      <c r="M36" s="63">
        <f t="shared" si="5"/>
        <v>19.474197049781093</v>
      </c>
      <c r="N36" s="63">
        <f t="shared" si="5"/>
        <v>83.090909090909093</v>
      </c>
      <c r="O36" s="63">
        <f t="shared" si="5"/>
        <v>16.668181818181818</v>
      </c>
      <c r="P36" s="63">
        <f t="shared" si="5"/>
        <v>74.726959569633337</v>
      </c>
      <c r="Q36" s="63">
        <f t="shared" si="5"/>
        <v>0.14096176055473736</v>
      </c>
    </row>
    <row r="37" spans="1:17" x14ac:dyDescent="0.35">
      <c r="A37" s="26" t="s">
        <v>15</v>
      </c>
      <c r="B37" s="63">
        <f>STDEV(B9:B21)</f>
        <v>0.26719578915766945</v>
      </c>
      <c r="C37" s="63">
        <f>STDEV(C9:C21)</f>
        <v>9.5084038402743296</v>
      </c>
      <c r="D37" s="63">
        <f>STDEV(D9:D21)</f>
        <v>2.0878156908535686E-2</v>
      </c>
      <c r="H37" s="63">
        <f>STDEV(H9:H30)</f>
        <v>0.2564831243446497</v>
      </c>
      <c r="I37" s="63">
        <f>STDEV(I9:I30)</f>
        <v>5.7937811861426436E-2</v>
      </c>
      <c r="J37" s="63">
        <f>STDEV(J9:J29)</f>
        <v>23.949382990223906</v>
      </c>
      <c r="K37" s="63">
        <f t="shared" ref="K37:Q37" si="6">STDEV(K9:K30)</f>
        <v>4.7239946593032399E-2</v>
      </c>
      <c r="L37" s="63">
        <f t="shared" si="6"/>
        <v>2.4947390532324101E-2</v>
      </c>
      <c r="M37" s="63">
        <f t="shared" si="6"/>
        <v>61.259854386324264</v>
      </c>
      <c r="N37" s="63">
        <f t="shared" si="6"/>
        <v>63.262046916667025</v>
      </c>
      <c r="O37" s="63">
        <f t="shared" si="6"/>
        <v>18.153377919002565</v>
      </c>
      <c r="P37" s="63">
        <f t="shared" si="6"/>
        <v>17.107045415246553</v>
      </c>
      <c r="Q37" s="63">
        <f t="shared" si="6"/>
        <v>0.12952233960241127</v>
      </c>
    </row>
    <row r="38" spans="1:17" x14ac:dyDescent="0.35">
      <c r="A38" s="26" t="s">
        <v>31</v>
      </c>
      <c r="B38" s="63">
        <f>B37/B36</f>
        <v>0.57413971223962024</v>
      </c>
      <c r="C38" s="63">
        <f>C37/C36</f>
        <v>0.64179257488871388</v>
      </c>
      <c r="D38" s="63">
        <f>D37/D36</f>
        <v>0.49348370874720709</v>
      </c>
      <c r="H38" s="63">
        <f t="shared" ref="H38:Q38" si="7">H37/H36</f>
        <v>1.024070550922376</v>
      </c>
      <c r="I38" s="63">
        <f t="shared" si="7"/>
        <v>0.76370992267907833</v>
      </c>
      <c r="J38" s="63">
        <f t="shared" si="7"/>
        <v>0.38438830912473915</v>
      </c>
      <c r="K38" s="63">
        <f t="shared" si="7"/>
        <v>1.380184362611836</v>
      </c>
      <c r="L38" s="63">
        <f t="shared" si="7"/>
        <v>1.3930015018048987</v>
      </c>
      <c r="M38" s="63">
        <f t="shared" si="7"/>
        <v>3.1456934645227324</v>
      </c>
      <c r="N38" s="63">
        <f t="shared" si="7"/>
        <v>0.76135942678702107</v>
      </c>
      <c r="O38" s="63">
        <f t="shared" si="7"/>
        <v>1.089103665715998</v>
      </c>
      <c r="P38" s="63">
        <f t="shared" si="7"/>
        <v>0.22892735786079424</v>
      </c>
      <c r="Q38" s="63">
        <f t="shared" si="7"/>
        <v>0.91884734620717223</v>
      </c>
    </row>
    <row r="39" spans="1:17" x14ac:dyDescent="0.35">
      <c r="A39" s="26" t="s">
        <v>90</v>
      </c>
      <c r="B39" s="63"/>
      <c r="C39" s="63"/>
      <c r="D39" s="63"/>
      <c r="H39" s="63"/>
      <c r="I39" s="63"/>
      <c r="J39" s="63" t="s">
        <v>94</v>
      </c>
      <c r="K39" s="63"/>
      <c r="L39" s="63"/>
      <c r="M39" s="63"/>
      <c r="N39" s="63"/>
      <c r="O39" s="63"/>
      <c r="P39" s="63">
        <v>68.5</v>
      </c>
    </row>
    <row r="40" spans="1:17" x14ac:dyDescent="0.35">
      <c r="A40" s="26" t="s">
        <v>101</v>
      </c>
      <c r="B40" s="63"/>
      <c r="C40" s="63"/>
      <c r="D40" s="63"/>
      <c r="H40" s="63"/>
      <c r="I40" s="63"/>
      <c r="J40" s="63">
        <f>0.75*P39</f>
        <v>51.375</v>
      </c>
      <c r="K40" s="63"/>
      <c r="L40" s="63"/>
      <c r="M40" s="63"/>
      <c r="N40" s="63"/>
      <c r="O40" s="63"/>
      <c r="P40" s="63"/>
    </row>
    <row r="41" spans="1:17" x14ac:dyDescent="0.35">
      <c r="A41" s="26" t="s">
        <v>32</v>
      </c>
      <c r="H41" s="63"/>
      <c r="I41" s="63"/>
      <c r="J41" s="63">
        <v>70.7</v>
      </c>
      <c r="N41" s="63"/>
      <c r="O41" s="63"/>
      <c r="P41" s="63">
        <v>81.099999999999994</v>
      </c>
      <c r="Q41" s="66">
        <f>MEDIAN(Q9:Q23)</f>
        <v>0.10737179487179488</v>
      </c>
    </row>
    <row r="42" spans="1:17" x14ac:dyDescent="0.35">
      <c r="A42" s="26" t="s">
        <v>33</v>
      </c>
      <c r="H42" s="63"/>
      <c r="I42" s="63"/>
      <c r="J42" s="63" t="s">
        <v>96</v>
      </c>
      <c r="N42" s="63"/>
      <c r="O42" s="63"/>
      <c r="P42" s="63">
        <v>77.2</v>
      </c>
    </row>
    <row r="43" spans="1:17" x14ac:dyDescent="0.35">
      <c r="A43" s="26" t="s">
        <v>88</v>
      </c>
      <c r="H43" s="63"/>
      <c r="I43" s="63"/>
      <c r="J43" s="63" t="s">
        <v>95</v>
      </c>
      <c r="N43" s="63"/>
      <c r="O43" s="63"/>
      <c r="P43" s="63">
        <v>70.5</v>
      </c>
    </row>
    <row r="44" spans="1:17" x14ac:dyDescent="0.35">
      <c r="A44" s="26" t="s">
        <v>101</v>
      </c>
      <c r="H44" s="63"/>
      <c r="I44" s="63"/>
      <c r="J44" s="63">
        <f>P41*(1-Q41)</f>
        <v>72.392147435897428</v>
      </c>
      <c r="N44" s="63"/>
      <c r="O44" s="63"/>
      <c r="P44" s="63"/>
    </row>
    <row r="47" spans="1:17" x14ac:dyDescent="0.35">
      <c r="A47" s="60" t="s">
        <v>1</v>
      </c>
      <c r="B47" s="60" t="s">
        <v>3</v>
      </c>
    </row>
    <row r="48" spans="1:17" x14ac:dyDescent="0.35">
      <c r="A48" s="60">
        <v>0.58499999999999996</v>
      </c>
      <c r="B48" s="60">
        <v>61.53846153846154</v>
      </c>
    </row>
    <row r="49" spans="1:2" x14ac:dyDescent="0.35">
      <c r="A49" s="60">
        <v>0.17399999999999999</v>
      </c>
      <c r="B49" s="60">
        <v>70.689655172413808</v>
      </c>
    </row>
    <row r="50" spans="1:2" x14ac:dyDescent="0.35">
      <c r="A50" s="60">
        <v>0.127</v>
      </c>
      <c r="B50" s="60">
        <v>62.204724409448822</v>
      </c>
    </row>
    <row r="51" spans="1:2" x14ac:dyDescent="0.35">
      <c r="A51" s="60">
        <v>0.44400000000000001</v>
      </c>
      <c r="B51" s="60">
        <v>88.063063063063069</v>
      </c>
    </row>
    <row r="52" spans="1:2" x14ac:dyDescent="0.35">
      <c r="A52" s="60">
        <v>0.314</v>
      </c>
      <c r="B52" s="60">
        <v>35.35031847133758</v>
      </c>
    </row>
    <row r="53" spans="1:2" x14ac:dyDescent="0.35">
      <c r="A53" s="60">
        <v>0.38100000000000001</v>
      </c>
      <c r="B53" s="60">
        <v>59.580052493438316</v>
      </c>
    </row>
    <row r="54" spans="1:2" x14ac:dyDescent="0.35">
      <c r="A54" s="60">
        <v>0.111</v>
      </c>
      <c r="B54" s="60">
        <v>-0.9009009009009018</v>
      </c>
    </row>
    <row r="55" spans="1:2" x14ac:dyDescent="0.35">
      <c r="A55" s="60">
        <v>3.4000000000000002E-2</v>
      </c>
      <c r="B55" s="60">
        <v>20.588235294117656</v>
      </c>
    </row>
    <row r="56" spans="1:2" x14ac:dyDescent="0.35">
      <c r="A56" s="60">
        <v>8.2000000000000003E-2</v>
      </c>
      <c r="B56" s="60">
        <v>30.487804878048781</v>
      </c>
    </row>
    <row r="57" spans="1:2" x14ac:dyDescent="0.35">
      <c r="A57" s="60">
        <v>0.107</v>
      </c>
      <c r="B57" s="60">
        <v>84.112149532710276</v>
      </c>
    </row>
    <row r="58" spans="1:2" x14ac:dyDescent="0.35">
      <c r="A58" s="60">
        <v>7.1999999999999995E-2</v>
      </c>
      <c r="B58" s="60">
        <v>69.444444444444443</v>
      </c>
    </row>
    <row r="59" spans="1:2" x14ac:dyDescent="0.35">
      <c r="A59" s="60">
        <v>5.3999999999999999E-2</v>
      </c>
      <c r="B59" s="60">
        <v>62.962962962962962</v>
      </c>
    </row>
    <row r="60" spans="1:2" x14ac:dyDescent="0.35">
      <c r="A60" s="60">
        <v>0.113</v>
      </c>
      <c r="B60" s="60">
        <v>77.876106194690252</v>
      </c>
    </row>
    <row r="61" spans="1:2" x14ac:dyDescent="0.35">
      <c r="A61" s="60">
        <v>0.46400000000000002</v>
      </c>
      <c r="B61" s="60">
        <v>72.84482758620689</v>
      </c>
    </row>
    <row r="62" spans="1:2" x14ac:dyDescent="0.35">
      <c r="A62" s="60">
        <v>0.218</v>
      </c>
      <c r="B62" s="60">
        <v>71.100917431192656</v>
      </c>
    </row>
    <row r="63" spans="1:2" x14ac:dyDescent="0.35">
      <c r="A63" s="60">
        <v>6.7000000000000004E-2</v>
      </c>
      <c r="B63" s="60">
        <v>34.328358208955237</v>
      </c>
    </row>
    <row r="64" spans="1:2" x14ac:dyDescent="0.35">
      <c r="A64" s="60">
        <v>1.08</v>
      </c>
      <c r="B64" s="60">
        <v>96.018518518518519</v>
      </c>
    </row>
    <row r="65" spans="1:2" x14ac:dyDescent="0.35">
      <c r="A65" s="60">
        <v>0.624</v>
      </c>
      <c r="B65" s="60">
        <v>82.211538461538453</v>
      </c>
    </row>
    <row r="66" spans="1:2" x14ac:dyDescent="0.35">
      <c r="A66" s="60">
        <v>0.16200000000000001</v>
      </c>
      <c r="B66" s="60">
        <v>63.580246913580254</v>
      </c>
    </row>
    <row r="70" spans="1:2" x14ac:dyDescent="0.35">
      <c r="A70" s="60" t="s">
        <v>1</v>
      </c>
      <c r="B70" s="60" t="s">
        <v>3</v>
      </c>
    </row>
    <row r="71" spans="1:2" x14ac:dyDescent="0.35">
      <c r="A71" s="60">
        <v>195</v>
      </c>
      <c r="B71" s="60">
        <v>55.384615384615387</v>
      </c>
    </row>
    <row r="72" spans="1:2" x14ac:dyDescent="0.35">
      <c r="A72" s="60">
        <v>58</v>
      </c>
      <c r="B72" s="60">
        <v>81.034482758620683</v>
      </c>
    </row>
    <row r="73" spans="1:2" x14ac:dyDescent="0.35">
      <c r="A73" s="60">
        <v>70</v>
      </c>
      <c r="B73" s="60">
        <v>90.428571428571431</v>
      </c>
    </row>
    <row r="74" spans="1:2" x14ac:dyDescent="0.35">
      <c r="A74" s="60">
        <v>139</v>
      </c>
      <c r="B74" s="60">
        <v>94.60431654676259</v>
      </c>
    </row>
    <row r="75" spans="1:2" x14ac:dyDescent="0.35">
      <c r="A75" s="60">
        <v>170</v>
      </c>
      <c r="B75" s="60">
        <v>85</v>
      </c>
    </row>
    <row r="76" spans="1:2" x14ac:dyDescent="0.35">
      <c r="A76" s="60">
        <v>190</v>
      </c>
      <c r="B76" s="60">
        <v>85.78947368421052</v>
      </c>
    </row>
    <row r="77" spans="1:2" x14ac:dyDescent="0.35">
      <c r="A77" s="60">
        <v>28</v>
      </c>
      <c r="B77" s="60">
        <v>81.071428571428569</v>
      </c>
    </row>
    <row r="78" spans="1:2" x14ac:dyDescent="0.35">
      <c r="A78" s="60">
        <v>22</v>
      </c>
      <c r="B78" s="60">
        <v>31.818181818181817</v>
      </c>
    </row>
    <row r="79" spans="1:2" x14ac:dyDescent="0.35">
      <c r="A79" s="60">
        <v>15</v>
      </c>
      <c r="B79" s="60">
        <v>63.333333333333329</v>
      </c>
    </row>
    <row r="80" spans="1:2" x14ac:dyDescent="0.35">
      <c r="A80" s="60">
        <v>9</v>
      </c>
      <c r="B80" s="60">
        <v>58.888888888888893</v>
      </c>
    </row>
    <row r="81" spans="1:2" x14ac:dyDescent="0.35">
      <c r="A81" s="60">
        <v>41</v>
      </c>
      <c r="B81" s="60">
        <v>68.292682926829272</v>
      </c>
    </row>
    <row r="82" spans="1:2" x14ac:dyDescent="0.35">
      <c r="A82" s="60">
        <v>65</v>
      </c>
      <c r="B82" s="60">
        <v>95.384615384615387</v>
      </c>
    </row>
    <row r="83" spans="1:2" x14ac:dyDescent="0.35">
      <c r="A83" s="60">
        <v>36</v>
      </c>
      <c r="B83" s="60">
        <v>83.333333333333343</v>
      </c>
    </row>
    <row r="84" spans="1:2" x14ac:dyDescent="0.35">
      <c r="A84" s="60">
        <v>12</v>
      </c>
      <c r="B84" s="60">
        <v>54.166666666666664</v>
      </c>
    </row>
    <row r="85" spans="1:2" x14ac:dyDescent="0.35">
      <c r="A85" s="60">
        <v>71</v>
      </c>
      <c r="B85" s="60">
        <v>94.366197183098592</v>
      </c>
    </row>
    <row r="86" spans="1:2" x14ac:dyDescent="0.35">
      <c r="A86" s="60">
        <v>182</v>
      </c>
      <c r="B86" s="60">
        <v>80.219780219780219</v>
      </c>
    </row>
    <row r="87" spans="1:2" x14ac:dyDescent="0.35">
      <c r="A87" s="60">
        <v>109</v>
      </c>
      <c r="B87" s="60">
        <v>83.486238532110093</v>
      </c>
    </row>
    <row r="88" spans="1:2" x14ac:dyDescent="0.35">
      <c r="A88" s="60">
        <v>55</v>
      </c>
      <c r="B88" s="60">
        <v>61.818181818181813</v>
      </c>
    </row>
    <row r="89" spans="1:2" x14ac:dyDescent="0.35">
      <c r="A89" s="60">
        <v>30</v>
      </c>
      <c r="B89" s="60">
        <v>50</v>
      </c>
    </row>
    <row r="90" spans="1:2" x14ac:dyDescent="0.35">
      <c r="A90" s="60">
        <v>168</v>
      </c>
      <c r="B90" s="60">
        <v>93.452380952380949</v>
      </c>
    </row>
    <row r="91" spans="1:2" x14ac:dyDescent="0.35">
      <c r="A91" s="60">
        <v>103</v>
      </c>
      <c r="B91" s="60">
        <v>73.786407766990294</v>
      </c>
    </row>
    <row r="92" spans="1:2" x14ac:dyDescent="0.35">
      <c r="A92" s="60">
        <v>60</v>
      </c>
      <c r="B92" s="60">
        <v>78.333333333333329</v>
      </c>
    </row>
    <row r="95" spans="1:2" x14ac:dyDescent="0.35">
      <c r="A95" s="64" t="s">
        <v>105</v>
      </c>
      <c r="B95" s="64" t="s">
        <v>106</v>
      </c>
    </row>
    <row r="96" spans="1:2" x14ac:dyDescent="0.35">
      <c r="A96" s="62">
        <v>55.005917159763314</v>
      </c>
      <c r="B96" s="62">
        <v>61.53846153846154</v>
      </c>
    </row>
    <row r="97" spans="1:2" x14ac:dyDescent="0.35">
      <c r="A97" s="62">
        <v>62.871581450653977</v>
      </c>
      <c r="B97" s="62">
        <v>70.689655172413808</v>
      </c>
    </row>
    <row r="98" spans="1:2" x14ac:dyDescent="0.35">
      <c r="A98" s="62">
        <v>79.035995500562436</v>
      </c>
      <c r="B98" s="62">
        <v>62.204724409448822</v>
      </c>
    </row>
    <row r="99" spans="1:2" x14ac:dyDescent="0.35">
      <c r="A99" s="62">
        <v>65.2002722146607</v>
      </c>
      <c r="B99" s="62">
        <v>88.063063063063069</v>
      </c>
    </row>
    <row r="100" spans="1:2" x14ac:dyDescent="0.35">
      <c r="A100" s="62">
        <v>69.29936305732484</v>
      </c>
      <c r="B100" s="62">
        <v>35.35031847133758</v>
      </c>
    </row>
    <row r="101" spans="1:2" x14ac:dyDescent="0.35">
      <c r="A101" s="62">
        <v>76.557535571211488</v>
      </c>
      <c r="B101" s="62">
        <v>59.580052493438316</v>
      </c>
    </row>
    <row r="102" spans="1:2" x14ac:dyDescent="0.35">
      <c r="A102" s="62">
        <v>39.440154440154444</v>
      </c>
      <c r="B102" s="62">
        <v>-0.9009009009009018</v>
      </c>
    </row>
    <row r="103" spans="1:2" x14ac:dyDescent="0.35">
      <c r="A103" s="62">
        <v>46.764705882352949</v>
      </c>
      <c r="B103" s="62">
        <v>20.588235294117656</v>
      </c>
    </row>
    <row r="104" spans="1:2" x14ac:dyDescent="0.35">
      <c r="A104" s="62">
        <v>65.794170136823325</v>
      </c>
      <c r="B104" s="62">
        <v>30.487804878048781</v>
      </c>
    </row>
    <row r="105" spans="1:2" x14ac:dyDescent="0.35">
      <c r="A105" s="62">
        <v>92.710280373831779</v>
      </c>
      <c r="B105" s="62">
        <v>84.112149532710276</v>
      </c>
    </row>
    <row r="106" spans="1:2" x14ac:dyDescent="0.35">
      <c r="A106" s="62">
        <v>79.861111111111128</v>
      </c>
      <c r="B106" s="62">
        <v>69.444444444444443</v>
      </c>
    </row>
    <row r="107" spans="1:2" x14ac:dyDescent="0.35">
      <c r="A107" s="62">
        <v>52.160493827160494</v>
      </c>
      <c r="B107" s="62">
        <v>62.962962962962962</v>
      </c>
    </row>
    <row r="108" spans="1:2" x14ac:dyDescent="0.35">
      <c r="A108" s="62">
        <v>86.015206281939427</v>
      </c>
      <c r="B108" s="62">
        <v>77.876106194690252</v>
      </c>
    </row>
    <row r="109" spans="1:2" x14ac:dyDescent="0.35">
      <c r="A109" s="62">
        <v>76.589143615005682</v>
      </c>
      <c r="B109" s="62">
        <v>72.84482758620689</v>
      </c>
    </row>
    <row r="110" spans="1:2" x14ac:dyDescent="0.35">
      <c r="A110" s="62">
        <v>77.358808181129532</v>
      </c>
      <c r="B110" s="62">
        <v>71.100917431192656</v>
      </c>
    </row>
    <row r="111" spans="1:2" x14ac:dyDescent="0.35">
      <c r="A111" s="62">
        <v>45.522388059701491</v>
      </c>
      <c r="B111" s="62">
        <v>34.328358208955237</v>
      </c>
    </row>
    <row r="112" spans="1:2" x14ac:dyDescent="0.35">
      <c r="A112" s="62">
        <v>77.011684303350961</v>
      </c>
      <c r="B112" s="62">
        <v>96.018518518518519</v>
      </c>
    </row>
    <row r="113" spans="1:2" x14ac:dyDescent="0.35">
      <c r="A113" s="62">
        <v>65.863828727906395</v>
      </c>
      <c r="B113" s="62">
        <v>82.211538461538453</v>
      </c>
    </row>
    <row r="114" spans="1:2" x14ac:dyDescent="0.35">
      <c r="A114" s="62">
        <v>73.014403292181072</v>
      </c>
      <c r="B114" s="62">
        <v>63.580246913580254</v>
      </c>
    </row>
  </sheetData>
  <sortState xmlns:xlrd2="http://schemas.microsoft.com/office/spreadsheetml/2017/richdata2" ref="V9:W22">
    <sortCondition ref="V8:V22"/>
  </sortState>
  <mergeCells count="11">
    <mergeCell ref="K7:M7"/>
    <mergeCell ref="N7:P7"/>
    <mergeCell ref="H33:J33"/>
    <mergeCell ref="N33:P33"/>
    <mergeCell ref="K33:M33"/>
    <mergeCell ref="H7:J7"/>
    <mergeCell ref="D1:E1"/>
    <mergeCell ref="D2:E2"/>
    <mergeCell ref="D3:E3"/>
    <mergeCell ref="D4:E4"/>
    <mergeCell ref="B7:G7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19"/>
  <sheetViews>
    <sheetView workbookViewId="0"/>
  </sheetViews>
  <sheetFormatPr defaultColWidth="9.1796875" defaultRowHeight="14.5" x14ac:dyDescent="0.35"/>
  <cols>
    <col min="1" max="1" width="10.7265625" style="20" bestFit="1" customWidth="1"/>
    <col min="2" max="16384" width="9.1796875" style="20"/>
  </cols>
  <sheetData>
    <row r="1" spans="1:17" x14ac:dyDescent="0.35">
      <c r="A1" s="58" t="s">
        <v>18</v>
      </c>
      <c r="B1" s="58" t="s">
        <v>82</v>
      </c>
      <c r="C1" s="40"/>
      <c r="D1" s="59" t="s">
        <v>29</v>
      </c>
      <c r="E1" s="5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x14ac:dyDescent="0.35">
      <c r="A2" s="58" t="s">
        <v>21</v>
      </c>
      <c r="B2" s="58" t="s">
        <v>99</v>
      </c>
      <c r="C2" s="40"/>
      <c r="D2" s="59" t="s">
        <v>27</v>
      </c>
      <c r="E2" s="5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x14ac:dyDescent="0.35">
      <c r="A3" s="58" t="s">
        <v>22</v>
      </c>
      <c r="B3" s="23" t="s">
        <v>100</v>
      </c>
      <c r="C3" s="26"/>
      <c r="D3" s="59" t="s">
        <v>30</v>
      </c>
      <c r="E3" s="59"/>
      <c r="F3" s="58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7" x14ac:dyDescent="0.35">
      <c r="A4" s="58" t="s">
        <v>24</v>
      </c>
      <c r="B4" s="58" t="s">
        <v>98</v>
      </c>
      <c r="C4" s="26"/>
      <c r="D4" s="59" t="s">
        <v>84</v>
      </c>
      <c r="E4" s="59"/>
      <c r="F4" s="58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x14ac:dyDescent="0.35">
      <c r="A5" s="58"/>
      <c r="B5" s="58"/>
      <c r="C5" s="26"/>
      <c r="D5" s="58"/>
      <c r="E5" s="58"/>
      <c r="F5" s="40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7" x14ac:dyDescent="0.35">
      <c r="A6" s="58"/>
      <c r="B6" s="58"/>
      <c r="C6" s="26"/>
      <c r="D6" s="58"/>
      <c r="E6" s="58"/>
      <c r="F6" s="40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7" x14ac:dyDescent="0.35">
      <c r="A7" s="40"/>
      <c r="B7" s="46" t="s">
        <v>12</v>
      </c>
      <c r="C7" s="46"/>
      <c r="D7" s="46"/>
      <c r="E7" s="46"/>
      <c r="F7" s="46"/>
      <c r="G7" s="46"/>
      <c r="H7" s="46" t="s">
        <v>4</v>
      </c>
      <c r="I7" s="46"/>
      <c r="J7" s="46"/>
      <c r="K7" s="46" t="s">
        <v>5</v>
      </c>
      <c r="L7" s="46"/>
      <c r="M7" s="46"/>
      <c r="N7" s="46" t="s">
        <v>6</v>
      </c>
      <c r="O7" s="46"/>
      <c r="P7" s="46"/>
    </row>
    <row r="8" spans="1:17" ht="43.5" x14ac:dyDescent="0.35">
      <c r="A8" s="40" t="s">
        <v>0</v>
      </c>
      <c r="B8" s="40" t="s">
        <v>7</v>
      </c>
      <c r="C8" s="40" t="s">
        <v>8</v>
      </c>
      <c r="D8" s="40" t="s">
        <v>16</v>
      </c>
      <c r="E8" s="40" t="s">
        <v>10</v>
      </c>
      <c r="F8" s="40" t="s">
        <v>9</v>
      </c>
      <c r="G8" s="40" t="s">
        <v>11</v>
      </c>
      <c r="H8" s="40" t="s">
        <v>1</v>
      </c>
      <c r="I8" s="40" t="s">
        <v>2</v>
      </c>
      <c r="J8" s="40" t="s">
        <v>3</v>
      </c>
      <c r="K8" s="40" t="s">
        <v>1</v>
      </c>
      <c r="L8" s="40" t="s">
        <v>2</v>
      </c>
      <c r="M8" s="40" t="s">
        <v>3</v>
      </c>
      <c r="N8" s="40" t="s">
        <v>1</v>
      </c>
      <c r="O8" s="40" t="s">
        <v>2</v>
      </c>
      <c r="P8" s="40" t="s">
        <v>3</v>
      </c>
      <c r="Q8" s="58" t="s">
        <v>97</v>
      </c>
    </row>
    <row r="9" spans="1:17" x14ac:dyDescent="0.35">
      <c r="A9" s="61">
        <v>43810</v>
      </c>
      <c r="B9" s="20">
        <v>0.55000000000000004</v>
      </c>
      <c r="C9" s="20">
        <v>20.9</v>
      </c>
      <c r="D9" s="20">
        <v>0.12</v>
      </c>
      <c r="H9" s="20">
        <v>8.1000000000000003E-2</v>
      </c>
      <c r="I9" s="20">
        <v>5.2299999999999999E-2</v>
      </c>
      <c r="J9" s="62">
        <f t="shared" ref="J9:J29" si="0">(H9-I9)/H9*100</f>
        <v>35.432098765432102</v>
      </c>
      <c r="K9" s="20">
        <v>1.3299999999999999E-2</v>
      </c>
      <c r="L9" s="20">
        <v>2.87E-2</v>
      </c>
      <c r="M9" s="62">
        <f t="shared" ref="M9:M29" si="1">(K9-L9)/K9*100</f>
        <v>-115.78947368421053</v>
      </c>
      <c r="N9" s="20">
        <v>13</v>
      </c>
      <c r="O9" s="20">
        <v>10</v>
      </c>
      <c r="P9" s="62">
        <f t="shared" ref="P9:P31" si="2">(N9-O9)/N9*100</f>
        <v>23.076923076923077</v>
      </c>
      <c r="Q9" s="20">
        <f t="shared" ref="Q9:Q29" si="3">K9/H9</f>
        <v>0.16419753086419753</v>
      </c>
    </row>
    <row r="10" spans="1:17" x14ac:dyDescent="0.35">
      <c r="A10" s="61">
        <v>43175</v>
      </c>
      <c r="B10" s="20">
        <v>0.18</v>
      </c>
      <c r="C10" s="20">
        <v>6.2</v>
      </c>
      <c r="D10" s="20">
        <v>0.05</v>
      </c>
      <c r="H10" s="20">
        <v>8.2000000000000003E-2</v>
      </c>
      <c r="I10" s="20">
        <v>0.03</v>
      </c>
      <c r="J10" s="62">
        <f t="shared" si="0"/>
        <v>63.414634146341463</v>
      </c>
      <c r="K10" s="20">
        <v>2.5000000000000001E-2</v>
      </c>
      <c r="L10" s="20">
        <v>1.2E-2</v>
      </c>
      <c r="M10" s="62">
        <f t="shared" si="1"/>
        <v>52</v>
      </c>
      <c r="N10" s="20">
        <v>19</v>
      </c>
      <c r="O10" s="20">
        <v>2.5</v>
      </c>
      <c r="P10" s="62">
        <f t="shared" si="2"/>
        <v>86.842105263157904</v>
      </c>
      <c r="Q10" s="20">
        <f t="shared" si="3"/>
        <v>0.3048780487804878</v>
      </c>
    </row>
    <row r="11" spans="1:17" x14ac:dyDescent="0.35">
      <c r="A11" s="61">
        <v>42871</v>
      </c>
      <c r="B11" s="20">
        <v>0.34</v>
      </c>
      <c r="C11" s="20">
        <v>8.6999999999999993</v>
      </c>
      <c r="D11" s="20">
        <v>0.12</v>
      </c>
      <c r="H11" s="20">
        <v>9.4E-2</v>
      </c>
      <c r="I11" s="20">
        <v>4.2000000000000003E-2</v>
      </c>
      <c r="J11" s="62">
        <f t="shared" si="0"/>
        <v>55.319148936170215</v>
      </c>
      <c r="K11" s="20">
        <v>1.0999999999999999E-2</v>
      </c>
      <c r="L11" s="20">
        <v>1.7000000000000001E-2</v>
      </c>
      <c r="M11" s="62">
        <f t="shared" si="1"/>
        <v>-54.545454545454561</v>
      </c>
      <c r="N11" s="20">
        <v>24</v>
      </c>
      <c r="O11" s="20">
        <v>6.8</v>
      </c>
      <c r="P11" s="62">
        <f t="shared" si="2"/>
        <v>71.666666666666671</v>
      </c>
      <c r="Q11" s="20">
        <f t="shared" si="3"/>
        <v>0.11702127659574467</v>
      </c>
    </row>
    <row r="12" spans="1:17" x14ac:dyDescent="0.35">
      <c r="A12" s="61">
        <v>43818</v>
      </c>
      <c r="B12" s="20">
        <v>0.61</v>
      </c>
      <c r="C12" s="20">
        <v>8.6999999999999993</v>
      </c>
      <c r="D12" s="20">
        <v>0.15</v>
      </c>
      <c r="H12" s="20">
        <v>0.21099999999999999</v>
      </c>
      <c r="I12" s="20">
        <v>9.2499999999999999E-2</v>
      </c>
      <c r="J12" s="62">
        <f t="shared" si="0"/>
        <v>56.161137440758289</v>
      </c>
      <c r="K12" s="20">
        <v>3.15E-2</v>
      </c>
      <c r="L12" s="20">
        <v>2.7699999999999999E-2</v>
      </c>
      <c r="M12" s="62">
        <f t="shared" si="1"/>
        <v>12.063492063492069</v>
      </c>
      <c r="N12" s="20">
        <v>91</v>
      </c>
      <c r="O12" s="20">
        <v>31</v>
      </c>
      <c r="P12" s="62">
        <f t="shared" si="2"/>
        <v>65.934065934065927</v>
      </c>
      <c r="Q12" s="20">
        <f t="shared" si="3"/>
        <v>0.14928909952606637</v>
      </c>
    </row>
    <row r="13" spans="1:17" x14ac:dyDescent="0.35">
      <c r="A13" s="61">
        <v>43551</v>
      </c>
      <c r="B13" s="20">
        <v>0.24</v>
      </c>
      <c r="C13" s="20">
        <v>11.9</v>
      </c>
      <c r="D13" s="20">
        <v>0.14000000000000001</v>
      </c>
      <c r="H13" s="20">
        <v>0.22600000000000001</v>
      </c>
      <c r="I13" s="20">
        <v>6.9900000000000004E-2</v>
      </c>
      <c r="J13" s="62">
        <f t="shared" si="0"/>
        <v>69.070796460176993</v>
      </c>
      <c r="K13" s="20">
        <v>1.9400000000000001E-2</v>
      </c>
      <c r="L13" s="20">
        <v>1.6199999999999999E-2</v>
      </c>
      <c r="M13" s="62">
        <f t="shared" si="1"/>
        <v>16.494845360824751</v>
      </c>
      <c r="N13" s="20">
        <v>94</v>
      </c>
      <c r="O13" s="20">
        <v>11</v>
      </c>
      <c r="P13" s="62">
        <f t="shared" si="2"/>
        <v>88.297872340425528</v>
      </c>
      <c r="Q13" s="20">
        <f t="shared" si="3"/>
        <v>8.5840707964601776E-2</v>
      </c>
    </row>
    <row r="14" spans="1:17" x14ac:dyDescent="0.35">
      <c r="A14" s="61">
        <v>43568</v>
      </c>
      <c r="B14" s="20">
        <v>0.12</v>
      </c>
      <c r="C14" s="20">
        <v>8.3000000000000007</v>
      </c>
      <c r="D14" s="20">
        <v>0.13</v>
      </c>
      <c r="H14" s="20">
        <v>0.249</v>
      </c>
      <c r="I14" s="20">
        <v>8.6999999999999994E-2</v>
      </c>
      <c r="J14" s="62">
        <f t="shared" si="0"/>
        <v>65.060240963855421</v>
      </c>
      <c r="K14" s="20">
        <v>5.0000000000000001E-3</v>
      </c>
      <c r="M14" s="62">
        <f t="shared" si="1"/>
        <v>100</v>
      </c>
      <c r="N14" s="20">
        <v>117</v>
      </c>
      <c r="O14" s="20">
        <v>25</v>
      </c>
      <c r="P14" s="62">
        <f t="shared" si="2"/>
        <v>78.632478632478637</v>
      </c>
      <c r="Q14" s="20">
        <f t="shared" si="3"/>
        <v>2.0080321285140562E-2</v>
      </c>
    </row>
    <row r="15" spans="1:17" x14ac:dyDescent="0.35">
      <c r="A15" s="61">
        <v>42868</v>
      </c>
      <c r="B15" s="20">
        <v>0.17</v>
      </c>
      <c r="C15" s="20">
        <v>5.4</v>
      </c>
      <c r="D15" s="20">
        <v>0.12</v>
      </c>
      <c r="H15" s="20">
        <v>0.25600000000000001</v>
      </c>
      <c r="I15" s="20">
        <v>0.11</v>
      </c>
      <c r="J15" s="62">
        <f t="shared" si="0"/>
        <v>57.031250000000014</v>
      </c>
      <c r="K15" s="20">
        <v>1.9E-2</v>
      </c>
      <c r="L15" s="20">
        <v>1.9E-2</v>
      </c>
      <c r="M15" s="62">
        <f t="shared" si="1"/>
        <v>0</v>
      </c>
      <c r="N15" s="20">
        <v>66</v>
      </c>
      <c r="O15" s="20">
        <v>33.200000000000003</v>
      </c>
      <c r="P15" s="62">
        <f t="shared" si="2"/>
        <v>49.696969696969695</v>
      </c>
      <c r="Q15" s="20">
        <f t="shared" si="3"/>
        <v>7.421875E-2</v>
      </c>
    </row>
    <row r="16" spans="1:17" x14ac:dyDescent="0.35">
      <c r="A16" s="61">
        <v>42894</v>
      </c>
      <c r="B16" s="20">
        <v>0.17</v>
      </c>
      <c r="C16" s="20">
        <v>8.5</v>
      </c>
      <c r="D16" s="20">
        <v>0.2</v>
      </c>
      <c r="H16" s="20">
        <v>0.25600000000000001</v>
      </c>
      <c r="I16" s="20">
        <v>0.104</v>
      </c>
      <c r="J16" s="62">
        <f t="shared" si="0"/>
        <v>59.375000000000014</v>
      </c>
      <c r="K16" s="20">
        <v>3.5999999999999997E-2</v>
      </c>
      <c r="L16" s="20">
        <v>1.6E-2</v>
      </c>
      <c r="M16" s="62">
        <f t="shared" si="1"/>
        <v>55.55555555555555</v>
      </c>
      <c r="N16" s="20">
        <v>73.599999999999994</v>
      </c>
      <c r="O16" s="20">
        <v>16.8</v>
      </c>
      <c r="P16" s="62">
        <f t="shared" si="2"/>
        <v>77.173913043478265</v>
      </c>
      <c r="Q16" s="20">
        <f t="shared" si="3"/>
        <v>0.140625</v>
      </c>
    </row>
    <row r="17" spans="1:20" x14ac:dyDescent="0.35">
      <c r="A17" s="61">
        <v>43806</v>
      </c>
      <c r="B17" s="20">
        <v>0.53</v>
      </c>
      <c r="C17" s="20">
        <v>10.5</v>
      </c>
      <c r="D17" s="20">
        <v>0.13</v>
      </c>
      <c r="H17" s="20">
        <v>0.33500000000000002</v>
      </c>
      <c r="I17" s="20">
        <v>0.105</v>
      </c>
      <c r="J17" s="62">
        <f t="shared" si="0"/>
        <v>68.656716417910459</v>
      </c>
      <c r="K17" s="20">
        <v>0.03</v>
      </c>
      <c r="L17" s="20">
        <v>4.2299999999999997E-2</v>
      </c>
      <c r="M17" s="62">
        <f t="shared" si="1"/>
        <v>-41</v>
      </c>
      <c r="N17" s="20">
        <v>200</v>
      </c>
      <c r="O17" s="20">
        <v>17</v>
      </c>
      <c r="P17" s="62">
        <f t="shared" si="2"/>
        <v>91.5</v>
      </c>
      <c r="Q17" s="20">
        <f t="shared" si="3"/>
        <v>8.9552238805970144E-2</v>
      </c>
    </row>
    <row r="18" spans="1:20" x14ac:dyDescent="0.35">
      <c r="A18" s="61">
        <v>43560</v>
      </c>
      <c r="B18" s="20">
        <v>0.38</v>
      </c>
      <c r="C18" s="20">
        <v>8.1</v>
      </c>
      <c r="D18" s="20">
        <v>0.15</v>
      </c>
      <c r="H18" s="20">
        <v>0.33700000000000002</v>
      </c>
      <c r="I18" s="20">
        <v>9.1499999999999998E-2</v>
      </c>
      <c r="J18" s="62">
        <f t="shared" si="0"/>
        <v>72.848664688427306</v>
      </c>
      <c r="K18" s="20">
        <v>5.0000000000000001E-3</v>
      </c>
      <c r="M18" s="62">
        <f t="shared" si="1"/>
        <v>100</v>
      </c>
      <c r="N18" s="20">
        <v>171</v>
      </c>
      <c r="O18" s="20">
        <v>23</v>
      </c>
      <c r="P18" s="62">
        <f t="shared" si="2"/>
        <v>86.549707602339183</v>
      </c>
      <c r="Q18" s="20">
        <f t="shared" si="3"/>
        <v>1.4836795252225518E-2</v>
      </c>
    </row>
    <row r="19" spans="1:20" x14ac:dyDescent="0.35">
      <c r="A19" s="61">
        <v>42837</v>
      </c>
      <c r="B19" s="20">
        <v>0.27</v>
      </c>
      <c r="C19" s="20">
        <v>11.8</v>
      </c>
      <c r="D19" s="20">
        <v>0.22</v>
      </c>
      <c r="H19" s="20">
        <v>0.33800000000000002</v>
      </c>
      <c r="I19" s="20">
        <v>7.5999999999999998E-2</v>
      </c>
      <c r="J19" s="62">
        <f t="shared" si="0"/>
        <v>77.514792899408278</v>
      </c>
      <c r="K19" s="20">
        <v>2.1999999999999999E-2</v>
      </c>
      <c r="L19" s="20">
        <v>1.9E-2</v>
      </c>
      <c r="M19" s="62">
        <f t="shared" si="1"/>
        <v>13.636363636363633</v>
      </c>
      <c r="N19" s="20">
        <v>108</v>
      </c>
      <c r="O19" s="20">
        <v>24.4</v>
      </c>
      <c r="P19" s="62">
        <f t="shared" si="2"/>
        <v>77.407407407407405</v>
      </c>
      <c r="Q19" s="20">
        <f t="shared" si="3"/>
        <v>6.508875739644969E-2</v>
      </c>
    </row>
    <row r="20" spans="1:20" x14ac:dyDescent="0.35">
      <c r="A20" s="61">
        <v>42901</v>
      </c>
      <c r="B20" s="20">
        <v>0.33</v>
      </c>
      <c r="C20" s="20">
        <v>15.6</v>
      </c>
      <c r="D20" s="20">
        <v>0.12</v>
      </c>
      <c r="H20" s="20">
        <v>0.36199999999999999</v>
      </c>
      <c r="I20" s="20">
        <v>5.1999999999999998E-2</v>
      </c>
      <c r="J20" s="62">
        <f t="shared" si="0"/>
        <v>85.635359116022101</v>
      </c>
      <c r="K20" s="20">
        <v>1.9E-2</v>
      </c>
      <c r="L20" s="20">
        <v>1.2999999999999999E-2</v>
      </c>
      <c r="M20" s="62">
        <f t="shared" si="1"/>
        <v>31.578947368421055</v>
      </c>
      <c r="N20" s="20">
        <v>134</v>
      </c>
      <c r="O20" s="20">
        <v>10.4</v>
      </c>
      <c r="P20" s="62">
        <f t="shared" si="2"/>
        <v>92.238805970149258</v>
      </c>
      <c r="Q20" s="20">
        <f t="shared" si="3"/>
        <v>5.2486187845303865E-2</v>
      </c>
    </row>
    <row r="21" spans="1:20" x14ac:dyDescent="0.35">
      <c r="A21" s="61">
        <v>43181</v>
      </c>
      <c r="B21" s="20">
        <v>0.76</v>
      </c>
      <c r="C21" s="20">
        <v>6.3</v>
      </c>
      <c r="D21" s="20">
        <v>7.0000000000000007E-2</v>
      </c>
      <c r="H21" s="20">
        <v>0.36399999999999999</v>
      </c>
      <c r="I21" s="20">
        <v>7.1999999999999995E-2</v>
      </c>
      <c r="J21" s="62">
        <f t="shared" si="0"/>
        <v>80.219780219780219</v>
      </c>
      <c r="K21" s="20">
        <v>1.4999999999999999E-2</v>
      </c>
      <c r="L21" s="20">
        <v>1.4999999999999999E-2</v>
      </c>
      <c r="M21" s="62">
        <f t="shared" si="1"/>
        <v>0</v>
      </c>
      <c r="N21" s="20">
        <v>224</v>
      </c>
      <c r="O21" s="20">
        <v>20</v>
      </c>
      <c r="P21" s="62">
        <f t="shared" si="2"/>
        <v>91.071428571428569</v>
      </c>
      <c r="Q21" s="20">
        <f t="shared" si="3"/>
        <v>4.1208791208791208E-2</v>
      </c>
    </row>
    <row r="22" spans="1:20" x14ac:dyDescent="0.35">
      <c r="A22" s="61">
        <v>43943</v>
      </c>
      <c r="B22" s="20">
        <v>0.21</v>
      </c>
      <c r="C22" s="20">
        <v>6.3</v>
      </c>
      <c r="D22" s="20">
        <v>0.14000000000000001</v>
      </c>
      <c r="H22" s="20">
        <v>0.45100000000000001</v>
      </c>
      <c r="I22" s="20">
        <v>0.112</v>
      </c>
      <c r="J22" s="62">
        <f t="shared" si="0"/>
        <v>75.166297117516635</v>
      </c>
      <c r="K22" s="20">
        <v>5.0000000000000001E-3</v>
      </c>
      <c r="M22" s="62">
        <f t="shared" si="1"/>
        <v>100</v>
      </c>
      <c r="N22" s="20">
        <v>210</v>
      </c>
      <c r="O22" s="20">
        <v>29</v>
      </c>
      <c r="P22" s="62">
        <f t="shared" si="2"/>
        <v>86.19047619047619</v>
      </c>
      <c r="Q22" s="20">
        <f t="shared" si="3"/>
        <v>1.1086474501108647E-2</v>
      </c>
    </row>
    <row r="23" spans="1:20" x14ac:dyDescent="0.35">
      <c r="A23" s="61">
        <v>42844</v>
      </c>
      <c r="B23" s="20">
        <v>0.35</v>
      </c>
      <c r="C23" s="20">
        <v>16.7</v>
      </c>
      <c r="D23" s="20">
        <v>0.14000000000000001</v>
      </c>
      <c r="H23" s="20">
        <v>0.5</v>
      </c>
      <c r="I23" s="20">
        <v>3.5999999999999997E-2</v>
      </c>
      <c r="J23" s="62">
        <f t="shared" si="0"/>
        <v>92.800000000000011</v>
      </c>
      <c r="K23" s="20">
        <v>5.0000000000000001E-3</v>
      </c>
      <c r="M23" s="62">
        <f t="shared" si="1"/>
        <v>100</v>
      </c>
      <c r="N23" s="20">
        <v>452</v>
      </c>
      <c r="O23" s="20">
        <v>44.6</v>
      </c>
      <c r="P23" s="62">
        <f t="shared" si="2"/>
        <v>90.13274336283186</v>
      </c>
      <c r="Q23" s="20">
        <f t="shared" si="3"/>
        <v>0.01</v>
      </c>
    </row>
    <row r="24" spans="1:20" x14ac:dyDescent="0.35">
      <c r="A24" s="61">
        <v>42851</v>
      </c>
      <c r="B24" s="20">
        <v>0.66</v>
      </c>
      <c r="C24" s="20">
        <v>27.2</v>
      </c>
      <c r="D24" s="20">
        <v>0.13</v>
      </c>
      <c r="H24" s="20">
        <v>0.504</v>
      </c>
      <c r="I24" s="20">
        <v>4.2000000000000003E-2</v>
      </c>
      <c r="J24" s="62">
        <f t="shared" si="0"/>
        <v>91.666666666666671</v>
      </c>
      <c r="K24" s="20">
        <v>1.4E-2</v>
      </c>
      <c r="L24" s="20">
        <v>5.0000000000000001E-3</v>
      </c>
      <c r="M24" s="62">
        <f t="shared" si="1"/>
        <v>64.285714285714292</v>
      </c>
      <c r="N24" s="20">
        <v>257</v>
      </c>
      <c r="O24" s="20">
        <v>10</v>
      </c>
      <c r="P24" s="62">
        <f t="shared" si="2"/>
        <v>96.108949416342412</v>
      </c>
      <c r="Q24" s="20">
        <f t="shared" si="3"/>
        <v>2.777777777777778E-2</v>
      </c>
    </row>
    <row r="25" spans="1:20" x14ac:dyDescent="0.35">
      <c r="A25" s="61">
        <v>43173</v>
      </c>
      <c r="B25" s="20">
        <v>0.56000000000000005</v>
      </c>
      <c r="C25" s="20">
        <v>20.3</v>
      </c>
      <c r="D25" s="20">
        <v>0.06</v>
      </c>
      <c r="H25" s="20">
        <v>0.65200000000000002</v>
      </c>
      <c r="I25" s="20">
        <v>9.4E-2</v>
      </c>
      <c r="J25" s="62">
        <f t="shared" si="0"/>
        <v>85.582822085889575</v>
      </c>
      <c r="K25" s="20">
        <v>2.5000000000000001E-2</v>
      </c>
      <c r="L25" s="20">
        <v>1.7999999999999999E-2</v>
      </c>
      <c r="M25" s="62">
        <f t="shared" si="1"/>
        <v>28.000000000000007</v>
      </c>
      <c r="N25" s="20">
        <v>181</v>
      </c>
      <c r="O25" s="20">
        <v>27</v>
      </c>
      <c r="P25" s="62">
        <f t="shared" si="2"/>
        <v>85.082872928176798</v>
      </c>
      <c r="Q25" s="20">
        <f t="shared" si="3"/>
        <v>3.834355828220859E-2</v>
      </c>
    </row>
    <row r="26" spans="1:20" x14ac:dyDescent="0.35">
      <c r="A26" s="61">
        <v>42832</v>
      </c>
      <c r="B26" s="20">
        <v>0.27</v>
      </c>
      <c r="C26" s="20">
        <v>2.7</v>
      </c>
      <c r="D26" s="20">
        <v>0.14000000000000001</v>
      </c>
      <c r="H26" s="20">
        <v>0.70599999999999996</v>
      </c>
      <c r="I26" s="20">
        <v>9.1999999999999998E-2</v>
      </c>
      <c r="J26" s="62">
        <f t="shared" si="0"/>
        <v>86.96883852691218</v>
      </c>
      <c r="K26" s="20">
        <v>5.0000000000000001E-3</v>
      </c>
      <c r="M26" s="62">
        <f t="shared" si="1"/>
        <v>100</v>
      </c>
      <c r="N26" s="20">
        <v>201</v>
      </c>
      <c r="O26" s="20">
        <v>30.8</v>
      </c>
      <c r="P26" s="62">
        <f t="shared" si="2"/>
        <v>84.676616915422869</v>
      </c>
      <c r="Q26" s="20">
        <f t="shared" si="3"/>
        <v>7.0821529745042494E-3</v>
      </c>
    </row>
    <row r="27" spans="1:20" x14ac:dyDescent="0.35">
      <c r="A27" s="61">
        <v>43920</v>
      </c>
      <c r="B27" s="20">
        <v>0.2</v>
      </c>
      <c r="C27" s="20">
        <v>6.2</v>
      </c>
      <c r="D27" s="20">
        <v>0.15</v>
      </c>
      <c r="H27" s="20">
        <v>1.05</v>
      </c>
      <c r="I27" s="20">
        <v>9.2100000000000001E-2</v>
      </c>
      <c r="J27" s="62">
        <f t="shared" si="0"/>
        <v>91.228571428571442</v>
      </c>
      <c r="K27" s="20">
        <v>1.2E-2</v>
      </c>
      <c r="L27" s="20">
        <v>5.0000000000000001E-3</v>
      </c>
      <c r="M27" s="62">
        <f t="shared" si="1"/>
        <v>58.333333333333336</v>
      </c>
      <c r="N27" s="20">
        <v>605</v>
      </c>
      <c r="O27" s="20">
        <v>51</v>
      </c>
      <c r="P27" s="62">
        <f t="shared" si="2"/>
        <v>91.570247933884303</v>
      </c>
      <c r="Q27" s="20">
        <f t="shared" si="3"/>
        <v>1.1428571428571429E-2</v>
      </c>
    </row>
    <row r="28" spans="1:20" x14ac:dyDescent="0.35">
      <c r="A28" s="61">
        <v>43603</v>
      </c>
      <c r="B28" s="20">
        <v>0.56000000000000005</v>
      </c>
      <c r="C28" s="20">
        <v>10.7</v>
      </c>
      <c r="D28" s="20">
        <v>0.33</v>
      </c>
      <c r="H28" s="20">
        <v>1.0900000000000001</v>
      </c>
      <c r="I28" s="20">
        <v>0.17299999999999999</v>
      </c>
      <c r="J28" s="62">
        <f t="shared" si="0"/>
        <v>84.128440366972484</v>
      </c>
      <c r="K28" s="20">
        <v>5.0000000000000001E-3</v>
      </c>
      <c r="M28" s="62">
        <f t="shared" si="1"/>
        <v>100</v>
      </c>
      <c r="N28" s="20">
        <v>254</v>
      </c>
      <c r="O28" s="20">
        <v>20</v>
      </c>
      <c r="P28" s="62">
        <f t="shared" si="2"/>
        <v>92.125984251968504</v>
      </c>
      <c r="Q28" s="20">
        <f t="shared" si="3"/>
        <v>4.5871559633027517E-3</v>
      </c>
    </row>
    <row r="29" spans="1:20" x14ac:dyDescent="0.35">
      <c r="A29" s="61">
        <v>43167</v>
      </c>
      <c r="B29" s="20">
        <v>0.33</v>
      </c>
      <c r="C29" s="20">
        <v>14.5</v>
      </c>
      <c r="D29" s="20">
        <v>0.06</v>
      </c>
      <c r="H29" s="20">
        <v>1.75</v>
      </c>
      <c r="I29" s="20">
        <v>0.13</v>
      </c>
      <c r="J29" s="62">
        <f t="shared" si="0"/>
        <v>92.571428571428584</v>
      </c>
      <c r="K29" s="20">
        <v>2.3E-2</v>
      </c>
      <c r="L29" s="20">
        <v>0.03</v>
      </c>
      <c r="M29" s="62">
        <f t="shared" si="1"/>
        <v>-30.434782608695649</v>
      </c>
      <c r="N29" s="20">
        <v>755</v>
      </c>
      <c r="O29" s="20">
        <v>47.2</v>
      </c>
      <c r="P29" s="62">
        <f t="shared" si="2"/>
        <v>93.74834437086092</v>
      </c>
      <c r="Q29" s="20">
        <f t="shared" si="3"/>
        <v>1.3142857142857142E-2</v>
      </c>
    </row>
    <row r="30" spans="1:20" x14ac:dyDescent="0.35">
      <c r="A30" s="61">
        <v>42814</v>
      </c>
      <c r="B30" s="20">
        <v>0.15</v>
      </c>
      <c r="C30" s="20">
        <v>8.3000000000000007</v>
      </c>
      <c r="D30" s="38">
        <v>0.12</v>
      </c>
      <c r="H30" s="40"/>
      <c r="J30" s="62"/>
      <c r="M30" s="62"/>
      <c r="N30" s="20">
        <v>51.2</v>
      </c>
      <c r="O30" s="20">
        <v>19.399999999999999</v>
      </c>
      <c r="P30" s="62">
        <f t="shared" si="2"/>
        <v>62.109375</v>
      </c>
      <c r="Q30" s="67"/>
    </row>
    <row r="31" spans="1:20" x14ac:dyDescent="0.35">
      <c r="A31" s="61">
        <v>42815</v>
      </c>
      <c r="B31" s="20">
        <v>0.12</v>
      </c>
      <c r="C31" s="20">
        <v>10.8</v>
      </c>
      <c r="D31" s="20">
        <v>0.13</v>
      </c>
      <c r="H31" s="40"/>
      <c r="N31" s="20">
        <v>102</v>
      </c>
      <c r="O31" s="20">
        <v>22</v>
      </c>
      <c r="P31" s="62">
        <f t="shared" si="2"/>
        <v>78.431372549019613</v>
      </c>
    </row>
    <row r="32" spans="1:20" x14ac:dyDescent="0.35">
      <c r="T32" s="62"/>
    </row>
    <row r="33" spans="1:17" s="60" customFormat="1" x14ac:dyDescent="0.35">
      <c r="H33" s="46" t="s">
        <v>4</v>
      </c>
      <c r="I33" s="46"/>
      <c r="J33" s="46"/>
      <c r="K33" s="46" t="s">
        <v>93</v>
      </c>
      <c r="L33" s="46"/>
      <c r="M33" s="46"/>
      <c r="N33" s="46" t="s">
        <v>75</v>
      </c>
      <c r="O33" s="46"/>
      <c r="P33" s="46"/>
    </row>
    <row r="34" spans="1:17" s="60" customFormat="1" ht="29" x14ac:dyDescent="0.35">
      <c r="A34" s="40" t="s">
        <v>44</v>
      </c>
      <c r="H34" s="40" t="s">
        <v>1</v>
      </c>
      <c r="I34" s="40" t="s">
        <v>2</v>
      </c>
      <c r="J34" s="40" t="s">
        <v>3</v>
      </c>
      <c r="K34" s="40" t="s">
        <v>1</v>
      </c>
      <c r="L34" s="40" t="s">
        <v>2</v>
      </c>
      <c r="M34" s="40" t="s">
        <v>3</v>
      </c>
      <c r="N34" s="40" t="s">
        <v>1</v>
      </c>
      <c r="O34" s="40" t="s">
        <v>2</v>
      </c>
      <c r="P34" s="40" t="s">
        <v>3</v>
      </c>
    </row>
    <row r="35" spans="1:17" s="60" customFormat="1" x14ac:dyDescent="0.35">
      <c r="A35" s="26" t="s">
        <v>13</v>
      </c>
      <c r="B35" s="38">
        <f>MEDIAN(B9:B31)</f>
        <v>0.33</v>
      </c>
      <c r="C35" s="38">
        <f>MEDIAN(C9:C29)</f>
        <v>8.6999999999999993</v>
      </c>
      <c r="D35" s="38">
        <f>MEDIAN(D9:D30)</f>
        <v>0.13</v>
      </c>
      <c r="E35" s="20"/>
      <c r="F35" s="20"/>
      <c r="G35" s="20"/>
      <c r="H35" s="38">
        <f>MEDIAN(H9:H31)</f>
        <v>0.33800000000000002</v>
      </c>
      <c r="I35" s="38">
        <f t="shared" ref="I35:Q35" si="4">MEDIAN(I9:I31)</f>
        <v>9.1499999999999998E-2</v>
      </c>
      <c r="J35" s="38">
        <f t="shared" si="4"/>
        <v>75.166297117516635</v>
      </c>
      <c r="K35" s="38">
        <f t="shared" si="4"/>
        <v>1.4999999999999999E-2</v>
      </c>
      <c r="L35" s="38">
        <f t="shared" si="4"/>
        <v>1.7000000000000001E-2</v>
      </c>
      <c r="M35" s="38">
        <f t="shared" si="4"/>
        <v>31.578947368421055</v>
      </c>
      <c r="N35" s="38">
        <f t="shared" si="4"/>
        <v>134</v>
      </c>
      <c r="O35" s="38">
        <f t="shared" si="4"/>
        <v>22</v>
      </c>
      <c r="P35" s="38">
        <f t="shared" si="4"/>
        <v>86.19047619047619</v>
      </c>
      <c r="Q35" s="38">
        <f t="shared" si="4"/>
        <v>4.1208791208791208E-2</v>
      </c>
    </row>
    <row r="36" spans="1:17" s="60" customFormat="1" x14ac:dyDescent="0.35">
      <c r="A36" s="26" t="s">
        <v>14</v>
      </c>
      <c r="B36" s="38">
        <f>AVERAGE(B9:B31)</f>
        <v>0.35043478260869559</v>
      </c>
      <c r="C36" s="38">
        <f>AVERAGE(C9:C29)</f>
        <v>11.214285714285714</v>
      </c>
      <c r="D36" s="38">
        <f>AVERAGE(D9:D30)</f>
        <v>0.13590909090909092</v>
      </c>
      <c r="E36" s="20"/>
      <c r="F36" s="20"/>
      <c r="G36" s="20"/>
      <c r="H36" s="38">
        <f>AVERAGE(H9:H31)</f>
        <v>0.47114285714285714</v>
      </c>
      <c r="I36" s="38">
        <f t="shared" ref="I36:Q36" si="5">AVERAGE(I9:I31)</f>
        <v>8.3585714285714305E-2</v>
      </c>
      <c r="J36" s="38">
        <f t="shared" si="5"/>
        <v>73.612032610392404</v>
      </c>
      <c r="K36" s="38">
        <f t="shared" si="5"/>
        <v>1.6438095238095241E-2</v>
      </c>
      <c r="L36" s="38">
        <f t="shared" si="5"/>
        <v>1.8926666666666661E-2</v>
      </c>
      <c r="M36" s="38">
        <f t="shared" si="5"/>
        <v>32.865644798349713</v>
      </c>
      <c r="N36" s="38">
        <f t="shared" si="5"/>
        <v>191.42608695652174</v>
      </c>
      <c r="O36" s="38">
        <f t="shared" si="5"/>
        <v>23.134782608695652</v>
      </c>
      <c r="P36" s="38">
        <f t="shared" si="5"/>
        <v>80.011535961933646</v>
      </c>
      <c r="Q36" s="38">
        <f t="shared" si="5"/>
        <v>6.8703431123586164E-2</v>
      </c>
    </row>
    <row r="37" spans="1:17" s="60" customFormat="1" x14ac:dyDescent="0.35">
      <c r="A37" s="26" t="s">
        <v>15</v>
      </c>
      <c r="B37" s="38">
        <f>STDEV(B9:B31)</f>
        <v>0.19077540962345257</v>
      </c>
      <c r="C37" s="38">
        <f>STDEV(C9:C29)</f>
        <v>6.0692079972831499</v>
      </c>
      <c r="D37" s="38">
        <f>STDEV(D9:D30)</f>
        <v>5.9414531724878386E-2</v>
      </c>
      <c r="E37" s="20"/>
      <c r="F37" s="20"/>
      <c r="G37" s="20"/>
      <c r="H37" s="38">
        <f>STDEV(H9:H31)</f>
        <v>0.40230203649923091</v>
      </c>
      <c r="I37" s="38">
        <f t="shared" ref="I37:Q37" si="6">STDEV(I9:I31)</f>
        <v>3.4558071209404607E-2</v>
      </c>
      <c r="J37" s="38">
        <f t="shared" si="6"/>
        <v>15.491102033757381</v>
      </c>
      <c r="K37" s="38">
        <f t="shared" si="6"/>
        <v>9.7161451301674209E-3</v>
      </c>
      <c r="L37" s="38">
        <f t="shared" si="6"/>
        <v>9.8140909386647286E-3</v>
      </c>
      <c r="M37" s="38">
        <f t="shared" si="6"/>
        <v>60.007149881614509</v>
      </c>
      <c r="N37" s="38">
        <f t="shared" si="6"/>
        <v>184.52859156976018</v>
      </c>
      <c r="O37" s="38">
        <f t="shared" si="6"/>
        <v>12.707321035731264</v>
      </c>
      <c r="P37" s="38">
        <f t="shared" si="6"/>
        <v>16.849904955173951</v>
      </c>
      <c r="Q37" s="38">
        <f t="shared" si="6"/>
        <v>7.4024817303797147E-2</v>
      </c>
    </row>
    <row r="38" spans="1:17" s="60" customFormat="1" x14ac:dyDescent="0.35">
      <c r="A38" s="26" t="s">
        <v>31</v>
      </c>
      <c r="B38" s="38">
        <f>B37/B36</f>
        <v>0.54439633019099376</v>
      </c>
      <c r="C38" s="38">
        <f>C37/C36</f>
        <v>0.54120326090422999</v>
      </c>
      <c r="D38" s="38">
        <f>D37/D36</f>
        <v>0.43716377857770045</v>
      </c>
      <c r="E38" s="20"/>
      <c r="F38" s="20"/>
      <c r="G38" s="20"/>
      <c r="H38" s="38">
        <f>H37/H36</f>
        <v>0.85388546255143005</v>
      </c>
      <c r="I38" s="38">
        <f t="shared" ref="I38:Q38" si="7">I37/I36</f>
        <v>0.41344470768386976</v>
      </c>
      <c r="J38" s="38">
        <f t="shared" si="7"/>
        <v>0.21044252528316107</v>
      </c>
      <c r="K38" s="38">
        <f t="shared" si="7"/>
        <v>0.59107487755943167</v>
      </c>
      <c r="L38" s="38">
        <f t="shared" si="7"/>
        <v>0.51853245537150749</v>
      </c>
      <c r="M38" s="38">
        <f t="shared" si="7"/>
        <v>1.8258321189130498</v>
      </c>
      <c r="N38" s="38">
        <f t="shared" si="7"/>
        <v>0.96396784003463343</v>
      </c>
      <c r="O38" s="38">
        <f t="shared" si="7"/>
        <v>0.54927341443679589</v>
      </c>
      <c r="P38" s="38">
        <f t="shared" si="7"/>
        <v>0.21059344446518907</v>
      </c>
      <c r="Q38" s="38">
        <f t="shared" si="7"/>
        <v>1.0774544457705275</v>
      </c>
    </row>
    <row r="39" spans="1:17" s="60" customFormat="1" x14ac:dyDescent="0.35">
      <c r="A39" s="26" t="s">
        <v>90</v>
      </c>
      <c r="B39" s="38"/>
      <c r="C39" s="38"/>
      <c r="D39" s="38"/>
      <c r="E39" s="20"/>
      <c r="F39" s="20"/>
      <c r="G39" s="20"/>
      <c r="H39" s="38"/>
      <c r="I39" s="38"/>
      <c r="J39" s="38">
        <v>68.2</v>
      </c>
      <c r="K39" s="38"/>
      <c r="L39" s="38"/>
      <c r="M39" s="38"/>
      <c r="N39" s="38"/>
      <c r="O39" s="38"/>
      <c r="P39" s="20">
        <v>74.099999999999994</v>
      </c>
      <c r="Q39" s="20"/>
    </row>
    <row r="40" spans="1:17" s="60" customFormat="1" x14ac:dyDescent="0.35">
      <c r="A40" s="26" t="s">
        <v>101</v>
      </c>
      <c r="B40" s="38"/>
      <c r="C40" s="38"/>
      <c r="D40" s="38"/>
      <c r="E40" s="20"/>
      <c r="F40" s="20"/>
      <c r="G40" s="20"/>
      <c r="H40" s="38"/>
      <c r="I40" s="38"/>
      <c r="J40" s="38">
        <f>0.75*P39</f>
        <v>55.574999999999996</v>
      </c>
      <c r="K40" s="38"/>
      <c r="L40" s="38"/>
      <c r="M40" s="38"/>
      <c r="N40" s="38"/>
      <c r="O40" s="38"/>
      <c r="P40" s="20"/>
      <c r="Q40" s="20"/>
    </row>
    <row r="41" spans="1:17" s="60" customFormat="1" ht="29" x14ac:dyDescent="0.35">
      <c r="A41" s="26" t="s">
        <v>32</v>
      </c>
      <c r="B41" s="20"/>
      <c r="C41" s="20"/>
      <c r="D41" s="20"/>
      <c r="E41" s="20"/>
      <c r="F41" s="20"/>
      <c r="G41" s="20"/>
      <c r="H41" s="38"/>
      <c r="I41" s="38"/>
      <c r="J41" s="38">
        <v>71</v>
      </c>
      <c r="K41" s="20"/>
      <c r="L41" s="20"/>
      <c r="M41" s="20"/>
      <c r="N41" s="38"/>
      <c r="O41" s="38"/>
      <c r="P41" s="20">
        <v>78.400000000000006</v>
      </c>
      <c r="Q41" s="20">
        <f>MEDIAN(Q12:Q29)</f>
        <v>3.3060668029993183E-2</v>
      </c>
    </row>
    <row r="42" spans="1:17" s="60" customFormat="1" x14ac:dyDescent="0.35">
      <c r="A42" s="26" t="s">
        <v>33</v>
      </c>
      <c r="B42" s="20"/>
      <c r="C42" s="20"/>
      <c r="D42" s="20"/>
      <c r="E42" s="20"/>
      <c r="F42" s="20"/>
      <c r="G42" s="20"/>
      <c r="H42" s="38"/>
      <c r="I42" s="38"/>
      <c r="J42" s="38">
        <v>71.599999999999994</v>
      </c>
      <c r="K42" s="20"/>
      <c r="L42" s="20"/>
      <c r="M42" s="20"/>
      <c r="N42" s="38"/>
      <c r="O42" s="38"/>
      <c r="P42" s="20">
        <v>77.3</v>
      </c>
      <c r="Q42" s="20"/>
    </row>
    <row r="43" spans="1:17" s="60" customFormat="1" x14ac:dyDescent="0.35">
      <c r="A43" s="26" t="s">
        <v>88</v>
      </c>
      <c r="B43" s="20"/>
      <c r="C43" s="20"/>
      <c r="D43" s="20"/>
      <c r="E43" s="20"/>
      <c r="F43" s="20"/>
      <c r="G43" s="20"/>
      <c r="H43" s="38"/>
      <c r="I43" s="38"/>
      <c r="J43" s="38">
        <v>66.8</v>
      </c>
      <c r="K43" s="20"/>
      <c r="L43" s="20"/>
      <c r="M43" s="20"/>
      <c r="N43" s="38"/>
      <c r="O43" s="38"/>
      <c r="P43" s="20">
        <v>71.599999999999994</v>
      </c>
      <c r="Q43" s="20"/>
    </row>
    <row r="44" spans="1:17" x14ac:dyDescent="0.35">
      <c r="A44" s="20" t="s">
        <v>101</v>
      </c>
      <c r="J44" s="63">
        <f>P41*(1-Q41)</f>
        <v>75.808043626448537</v>
      </c>
    </row>
    <row r="47" spans="1:17" ht="29" x14ac:dyDescent="0.35">
      <c r="A47" s="40" t="s">
        <v>1</v>
      </c>
      <c r="B47" s="40" t="s">
        <v>3</v>
      </c>
    </row>
    <row r="48" spans="1:17" x14ac:dyDescent="0.35">
      <c r="A48" s="20">
        <v>0.70599999999999996</v>
      </c>
      <c r="B48" s="20">
        <v>86.96883852691218</v>
      </c>
    </row>
    <row r="49" spans="1:2" x14ac:dyDescent="0.35">
      <c r="A49" s="20">
        <v>0.33800000000000002</v>
      </c>
      <c r="B49" s="20">
        <v>77.514792899408278</v>
      </c>
    </row>
    <row r="50" spans="1:2" x14ac:dyDescent="0.35">
      <c r="A50" s="20">
        <v>0.5</v>
      </c>
      <c r="B50" s="20">
        <v>92.800000000000011</v>
      </c>
    </row>
    <row r="51" spans="1:2" x14ac:dyDescent="0.35">
      <c r="A51" s="20">
        <v>0.504</v>
      </c>
      <c r="B51" s="20">
        <v>91.666666666666671</v>
      </c>
    </row>
    <row r="52" spans="1:2" x14ac:dyDescent="0.35">
      <c r="A52" s="20">
        <v>0.25600000000000001</v>
      </c>
      <c r="B52" s="20">
        <v>57.031250000000014</v>
      </c>
    </row>
    <row r="53" spans="1:2" x14ac:dyDescent="0.35">
      <c r="A53" s="20">
        <v>9.4E-2</v>
      </c>
      <c r="B53" s="20">
        <v>55.319148936170215</v>
      </c>
    </row>
    <row r="54" spans="1:2" x14ac:dyDescent="0.35">
      <c r="A54" s="20">
        <v>0.25600000000000001</v>
      </c>
      <c r="B54" s="20">
        <v>59.375000000000014</v>
      </c>
    </row>
    <row r="55" spans="1:2" x14ac:dyDescent="0.35">
      <c r="A55" s="20">
        <v>0.36199999999999999</v>
      </c>
      <c r="B55" s="20">
        <v>85.635359116022101</v>
      </c>
    </row>
    <row r="56" spans="1:2" x14ac:dyDescent="0.35">
      <c r="A56" s="20">
        <v>1.75</v>
      </c>
      <c r="B56" s="20">
        <v>92.571428571428584</v>
      </c>
    </row>
    <row r="57" spans="1:2" x14ac:dyDescent="0.35">
      <c r="A57" s="20">
        <v>0.65200000000000002</v>
      </c>
      <c r="B57" s="20">
        <v>85.582822085889575</v>
      </c>
    </row>
    <row r="58" spans="1:2" x14ac:dyDescent="0.35">
      <c r="A58" s="20">
        <v>8.2000000000000003E-2</v>
      </c>
      <c r="B58" s="20">
        <v>63.414634146341463</v>
      </c>
    </row>
    <row r="59" spans="1:2" x14ac:dyDescent="0.35">
      <c r="A59" s="20">
        <v>0.36399999999999999</v>
      </c>
      <c r="B59" s="20">
        <v>80.219780219780219</v>
      </c>
    </row>
    <row r="60" spans="1:2" x14ac:dyDescent="0.35">
      <c r="A60" s="20">
        <v>0.22600000000000001</v>
      </c>
      <c r="B60" s="20">
        <v>69.070796460176993</v>
      </c>
    </row>
    <row r="61" spans="1:2" x14ac:dyDescent="0.35">
      <c r="A61" s="20">
        <v>0.33700000000000002</v>
      </c>
      <c r="B61" s="20">
        <v>72.848664688427306</v>
      </c>
    </row>
    <row r="62" spans="1:2" x14ac:dyDescent="0.35">
      <c r="A62" s="20">
        <v>0.249</v>
      </c>
      <c r="B62" s="20">
        <v>65.060240963855421</v>
      </c>
    </row>
    <row r="63" spans="1:2" x14ac:dyDescent="0.35">
      <c r="A63" s="20">
        <v>1.0900000000000001</v>
      </c>
      <c r="B63" s="20">
        <v>84.128440366972484</v>
      </c>
    </row>
    <row r="64" spans="1:2" x14ac:dyDescent="0.35">
      <c r="A64" s="20">
        <v>0.33500000000000002</v>
      </c>
      <c r="B64" s="20">
        <v>68.656716417910459</v>
      </c>
    </row>
    <row r="65" spans="1:2" x14ac:dyDescent="0.35">
      <c r="A65" s="20">
        <v>8.1000000000000003E-2</v>
      </c>
      <c r="B65" s="20">
        <v>35.432098765432102</v>
      </c>
    </row>
    <row r="66" spans="1:2" x14ac:dyDescent="0.35">
      <c r="A66" s="20">
        <v>0.21099999999999999</v>
      </c>
      <c r="B66" s="20">
        <v>56.161137440758289</v>
      </c>
    </row>
    <row r="67" spans="1:2" x14ac:dyDescent="0.35">
      <c r="A67" s="20">
        <v>1.05</v>
      </c>
      <c r="B67" s="20">
        <v>91.228571428571442</v>
      </c>
    </row>
    <row r="68" spans="1:2" x14ac:dyDescent="0.35">
      <c r="A68" s="20">
        <v>0.45100000000000001</v>
      </c>
      <c r="B68" s="20">
        <v>75.166297117516635</v>
      </c>
    </row>
    <row r="71" spans="1:2" ht="29" x14ac:dyDescent="0.35">
      <c r="A71" s="40" t="s">
        <v>1</v>
      </c>
      <c r="B71" s="40" t="s">
        <v>3</v>
      </c>
    </row>
    <row r="72" spans="1:2" x14ac:dyDescent="0.35">
      <c r="A72" s="20">
        <v>51.2</v>
      </c>
      <c r="B72" s="20">
        <v>62.109375</v>
      </c>
    </row>
    <row r="73" spans="1:2" x14ac:dyDescent="0.35">
      <c r="A73" s="20">
        <v>102</v>
      </c>
      <c r="B73" s="20">
        <v>78.431372549019613</v>
      </c>
    </row>
    <row r="74" spans="1:2" x14ac:dyDescent="0.35">
      <c r="A74" s="20">
        <v>201</v>
      </c>
      <c r="B74" s="20">
        <v>84.676616915422869</v>
      </c>
    </row>
    <row r="75" spans="1:2" x14ac:dyDescent="0.35">
      <c r="A75" s="20">
        <v>108</v>
      </c>
      <c r="B75" s="20">
        <v>77.407407407407405</v>
      </c>
    </row>
    <row r="76" spans="1:2" x14ac:dyDescent="0.35">
      <c r="A76" s="20">
        <v>452</v>
      </c>
      <c r="B76" s="20">
        <v>90.13274336283186</v>
      </c>
    </row>
    <row r="77" spans="1:2" x14ac:dyDescent="0.35">
      <c r="A77" s="20">
        <v>257</v>
      </c>
      <c r="B77" s="20">
        <v>96.108949416342412</v>
      </c>
    </row>
    <row r="78" spans="1:2" x14ac:dyDescent="0.35">
      <c r="A78" s="20">
        <v>66</v>
      </c>
      <c r="B78" s="20">
        <v>49.696969696969695</v>
      </c>
    </row>
    <row r="79" spans="1:2" x14ac:dyDescent="0.35">
      <c r="A79" s="20">
        <v>24</v>
      </c>
      <c r="B79" s="20">
        <v>71.666666666666671</v>
      </c>
    </row>
    <row r="80" spans="1:2" x14ac:dyDescent="0.35">
      <c r="A80" s="20">
        <v>73.599999999999994</v>
      </c>
      <c r="B80" s="20">
        <v>77.173913043478265</v>
      </c>
    </row>
    <row r="81" spans="1:2" x14ac:dyDescent="0.35">
      <c r="A81" s="20">
        <v>134</v>
      </c>
      <c r="B81" s="20">
        <v>92.238805970149258</v>
      </c>
    </row>
    <row r="82" spans="1:2" x14ac:dyDescent="0.35">
      <c r="A82" s="20">
        <v>755</v>
      </c>
      <c r="B82" s="20">
        <v>93.74834437086092</v>
      </c>
    </row>
    <row r="83" spans="1:2" x14ac:dyDescent="0.35">
      <c r="A83" s="20">
        <v>181</v>
      </c>
      <c r="B83" s="20">
        <v>85.082872928176798</v>
      </c>
    </row>
    <row r="84" spans="1:2" x14ac:dyDescent="0.35">
      <c r="A84" s="20">
        <v>19</v>
      </c>
      <c r="B84" s="20">
        <v>86.842105263157904</v>
      </c>
    </row>
    <row r="85" spans="1:2" x14ac:dyDescent="0.35">
      <c r="A85" s="20">
        <v>224</v>
      </c>
      <c r="B85" s="20">
        <v>91.071428571428569</v>
      </c>
    </row>
    <row r="86" spans="1:2" x14ac:dyDescent="0.35">
      <c r="A86" s="20">
        <v>94</v>
      </c>
      <c r="B86" s="20">
        <v>88.297872340425528</v>
      </c>
    </row>
    <row r="87" spans="1:2" x14ac:dyDescent="0.35">
      <c r="A87" s="20">
        <v>171</v>
      </c>
      <c r="B87" s="20">
        <v>86.549707602339183</v>
      </c>
    </row>
    <row r="88" spans="1:2" x14ac:dyDescent="0.35">
      <c r="A88" s="20">
        <v>117</v>
      </c>
      <c r="B88" s="20">
        <v>78.632478632478637</v>
      </c>
    </row>
    <row r="89" spans="1:2" x14ac:dyDescent="0.35">
      <c r="A89" s="20">
        <v>254</v>
      </c>
      <c r="B89" s="20">
        <v>92.125984251968504</v>
      </c>
    </row>
    <row r="90" spans="1:2" x14ac:dyDescent="0.35">
      <c r="A90" s="20">
        <v>200</v>
      </c>
      <c r="B90" s="20">
        <v>91.5</v>
      </c>
    </row>
    <row r="91" spans="1:2" x14ac:dyDescent="0.35">
      <c r="A91" s="20">
        <v>13</v>
      </c>
      <c r="B91" s="20">
        <v>23.076923076923077</v>
      </c>
    </row>
    <row r="92" spans="1:2" x14ac:dyDescent="0.35">
      <c r="A92" s="20">
        <v>91</v>
      </c>
      <c r="B92" s="20">
        <v>65.934065934065927</v>
      </c>
    </row>
    <row r="93" spans="1:2" x14ac:dyDescent="0.35">
      <c r="A93" s="20">
        <v>605</v>
      </c>
      <c r="B93" s="20">
        <v>91.570247933884303</v>
      </c>
    </row>
    <row r="94" spans="1:2" x14ac:dyDescent="0.35">
      <c r="A94" s="20">
        <v>210</v>
      </c>
      <c r="B94" s="20">
        <v>86.19047619047619</v>
      </c>
    </row>
    <row r="98" spans="1:2" ht="29" x14ac:dyDescent="0.35">
      <c r="A98" s="64" t="s">
        <v>103</v>
      </c>
      <c r="B98" s="64" t="s">
        <v>104</v>
      </c>
    </row>
    <row r="99" spans="1:2" x14ac:dyDescent="0.35">
      <c r="A99" s="62">
        <v>84.076924161064355</v>
      </c>
      <c r="B99" s="62">
        <v>86.96883852691218</v>
      </c>
    </row>
    <row r="100" spans="1:2" x14ac:dyDescent="0.35">
      <c r="A100" s="62">
        <v>72.369055445978518</v>
      </c>
      <c r="B100" s="62">
        <v>77.514792899408278</v>
      </c>
    </row>
    <row r="101" spans="1:2" x14ac:dyDescent="0.35">
      <c r="A101" s="62">
        <v>89.231415929203536</v>
      </c>
      <c r="B101" s="62">
        <v>92.800000000000011</v>
      </c>
    </row>
    <row r="102" spans="1:2" x14ac:dyDescent="0.35">
      <c r="A102" s="62">
        <v>93.439256376999566</v>
      </c>
      <c r="B102" s="62">
        <v>91.666666666666671</v>
      </c>
    </row>
    <row r="103" spans="1:2" x14ac:dyDescent="0.35">
      <c r="A103" s="62">
        <v>46.008522727272727</v>
      </c>
      <c r="B103" s="62">
        <v>57.031250000000014</v>
      </c>
    </row>
    <row r="104" spans="1:2" x14ac:dyDescent="0.35">
      <c r="A104" s="62">
        <v>63.280141843971634</v>
      </c>
      <c r="B104" s="62">
        <v>55.319148936170215</v>
      </c>
    </row>
    <row r="105" spans="1:2" x14ac:dyDescent="0.35">
      <c r="A105" s="62">
        <v>66.32133152173914</v>
      </c>
      <c r="B105" s="62">
        <v>59.375000000000014</v>
      </c>
    </row>
    <row r="106" spans="1:2" x14ac:dyDescent="0.35">
      <c r="A106" s="62">
        <v>87.397542673373465</v>
      </c>
      <c r="B106" s="62">
        <v>85.635359116022101</v>
      </c>
    </row>
    <row r="107" spans="1:2" x14ac:dyDescent="0.35">
      <c r="A107" s="62">
        <v>92.516223273415321</v>
      </c>
      <c r="B107" s="62">
        <v>92.571428571428584</v>
      </c>
    </row>
    <row r="108" spans="1:2" x14ac:dyDescent="0.35">
      <c r="A108" s="62">
        <v>81.820492831237502</v>
      </c>
      <c r="B108" s="62">
        <v>85.582822085889575</v>
      </c>
    </row>
    <row r="109" spans="1:2" x14ac:dyDescent="0.35">
      <c r="A109" s="62">
        <v>60.365853658536587</v>
      </c>
      <c r="B109" s="62">
        <v>63.414634146341463</v>
      </c>
    </row>
    <row r="110" spans="1:2" x14ac:dyDescent="0.35">
      <c r="A110" s="62">
        <v>87.318485086342235</v>
      </c>
      <c r="B110" s="62">
        <v>80.219780219780219</v>
      </c>
    </row>
    <row r="111" spans="1:2" x14ac:dyDescent="0.35">
      <c r="A111" s="62">
        <v>80.718320466955376</v>
      </c>
      <c r="B111" s="62">
        <v>69.070796460176993</v>
      </c>
    </row>
    <row r="112" spans="1:2" x14ac:dyDescent="0.35">
      <c r="A112" s="62">
        <v>85.265587311503296</v>
      </c>
      <c r="B112" s="62">
        <v>72.848664688427306</v>
      </c>
    </row>
    <row r="113" spans="1:2" x14ac:dyDescent="0.35">
      <c r="A113" s="62">
        <v>77.053513198091508</v>
      </c>
      <c r="B113" s="62">
        <v>65.060240963855421</v>
      </c>
    </row>
    <row r="114" spans="1:2" x14ac:dyDescent="0.35">
      <c r="A114" s="62">
        <v>91.703387993931955</v>
      </c>
      <c r="B114" s="62">
        <v>84.128440366972484</v>
      </c>
    </row>
    <row r="115" spans="1:2" x14ac:dyDescent="0.35">
      <c r="A115" s="62">
        <v>83.305970149253724</v>
      </c>
      <c r="B115" s="62">
        <v>68.656716417910459</v>
      </c>
    </row>
    <row r="116" spans="1:2" x14ac:dyDescent="0.35">
      <c r="A116" s="62">
        <v>19.287749287749289</v>
      </c>
      <c r="B116" s="62">
        <v>35.432098765432102</v>
      </c>
    </row>
    <row r="117" spans="1:2" x14ac:dyDescent="0.35">
      <c r="A117" s="62">
        <v>56.090828602676936</v>
      </c>
      <c r="B117" s="62">
        <v>56.161137440758289</v>
      </c>
    </row>
    <row r="118" spans="1:2" x14ac:dyDescent="0.35">
      <c r="A118" s="62">
        <v>90.523730814639904</v>
      </c>
      <c r="B118" s="62">
        <v>91.228571428571442</v>
      </c>
    </row>
    <row r="119" spans="1:2" x14ac:dyDescent="0.35">
      <c r="A119" s="62">
        <v>85.234927673952058</v>
      </c>
      <c r="B119" s="62">
        <v>75.166297117516635</v>
      </c>
    </row>
  </sheetData>
  <sortState xmlns:xlrd2="http://schemas.microsoft.com/office/spreadsheetml/2017/richdata2" ref="T9:U31">
    <sortCondition ref="T8:T31"/>
  </sortState>
  <mergeCells count="11">
    <mergeCell ref="K7:M7"/>
    <mergeCell ref="N7:P7"/>
    <mergeCell ref="H33:J33"/>
    <mergeCell ref="K33:M33"/>
    <mergeCell ref="N33:P33"/>
    <mergeCell ref="H7:J7"/>
    <mergeCell ref="D1:E1"/>
    <mergeCell ref="D2:E2"/>
    <mergeCell ref="D3:E3"/>
    <mergeCell ref="D4:E4"/>
    <mergeCell ref="B7:G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Filterra</vt:lpstr>
      <vt:lpstr>Phosphosorb</vt:lpstr>
      <vt:lpstr>Up-flo</vt:lpstr>
      <vt:lpstr>Modular wetland</vt:lpstr>
      <vt:lpstr>Bayfilter</vt:lpstr>
      <vt:lpstr>StormGarden</vt:lpstr>
      <vt:lpstr>TreePod</vt:lpstr>
      <vt:lpstr>Kristar flo-gard</vt:lpstr>
      <vt:lpstr>Jellyfish</vt:lpstr>
      <vt:lpstr>Kraken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Trojan</dc:creator>
  <cp:lastModifiedBy>Michael Trojan</cp:lastModifiedBy>
  <dcterms:created xsi:type="dcterms:W3CDTF">2020-12-09T14:14:38Z</dcterms:created>
  <dcterms:modified xsi:type="dcterms:W3CDTF">2021-12-20T17:09:03Z</dcterms:modified>
</cp:coreProperties>
</file>