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ca.state.mn.us\sdrive\Public\Trojan_Mike.MT\Manual\MTDs\"/>
    </mc:Choice>
  </mc:AlternateContent>
  <bookViews>
    <workbookView xWindow="-105" yWindow="-105" windowWidth="19425" windowHeight="10425" activeTab="1"/>
  </bookViews>
  <sheets>
    <sheet name="Filterra" sheetId="1" r:id="rId1"/>
    <sheet name="Phosphosorb" sheetId="5" r:id="rId2"/>
    <sheet name="Up-flo" sheetId="3" r:id="rId3"/>
    <sheet name="Modular wetland" sheetId="4" r:id="rId4"/>
    <sheet name="Bayfilter" sheetId="9" r:id="rId5"/>
    <sheet name="StormGarden" sheetId="11" r:id="rId6"/>
    <sheet name="TreePod" sheetId="12" r:id="rId7"/>
    <sheet name="Kristar flo-gard" sheetId="13" r:id="rId8"/>
    <sheet name="Summary" sheetId="6" r:id="rId9"/>
    <sheet name="worksheet" sheetId="2" r:id="rId10"/>
    <sheet name="devices" sheetId="10" r:id="rId11"/>
    <sheet name="Sheet1" sheetId="7" r:id="rId12"/>
    <sheet name="Sheet3" sheetId="14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5" l="1"/>
  <c r="J37" i="5"/>
  <c r="J42" i="1"/>
  <c r="B7" i="14"/>
  <c r="C7" i="14"/>
  <c r="D7" i="14"/>
  <c r="D13" i="14"/>
  <c r="C13" i="14"/>
  <c r="B13" i="14"/>
  <c r="D12" i="14"/>
  <c r="C12" i="14"/>
  <c r="B12" i="14"/>
  <c r="D11" i="14"/>
  <c r="C11" i="14"/>
  <c r="B11" i="14"/>
  <c r="D10" i="14"/>
  <c r="C10" i="14"/>
  <c r="B10" i="14"/>
  <c r="D6" i="14"/>
  <c r="C6" i="14"/>
  <c r="B6" i="14"/>
  <c r="D5" i="14"/>
  <c r="C5" i="14"/>
  <c r="B5" i="14"/>
  <c r="D4" i="14"/>
  <c r="C4" i="14"/>
  <c r="B4" i="14"/>
  <c r="D3" i="14"/>
  <c r="C3" i="14"/>
  <c r="B3" i="14"/>
  <c r="Q30" i="13" l="1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L37" i="13"/>
  <c r="K37" i="13"/>
  <c r="L36" i="13"/>
  <c r="K36" i="13"/>
  <c r="L35" i="13"/>
  <c r="K35" i="13"/>
  <c r="M30" i="13"/>
  <c r="M29" i="13"/>
  <c r="M28" i="13"/>
  <c r="M27" i="13"/>
  <c r="M25" i="13"/>
  <c r="M24" i="13"/>
  <c r="M23" i="13"/>
  <c r="M22" i="13"/>
  <c r="M21" i="13"/>
  <c r="M20" i="13"/>
  <c r="M19" i="13"/>
  <c r="M18" i="13"/>
  <c r="M15" i="13"/>
  <c r="M14" i="13"/>
  <c r="M13" i="13"/>
  <c r="M12" i="13"/>
  <c r="M10" i="13"/>
  <c r="O37" i="13"/>
  <c r="N37" i="13"/>
  <c r="O36" i="13"/>
  <c r="N36" i="13"/>
  <c r="O35" i="13"/>
  <c r="N35" i="13"/>
  <c r="I37" i="13"/>
  <c r="I36" i="13"/>
  <c r="I35" i="13"/>
  <c r="H37" i="13"/>
  <c r="H36" i="13"/>
  <c r="H35" i="13"/>
  <c r="J30" i="13"/>
  <c r="J29" i="13"/>
  <c r="J28" i="13"/>
  <c r="J27" i="13"/>
  <c r="J25" i="13"/>
  <c r="J24" i="13"/>
  <c r="J23" i="13"/>
  <c r="J22" i="13"/>
  <c r="P30" i="13"/>
  <c r="P29" i="13"/>
  <c r="P28" i="13"/>
  <c r="P27" i="13"/>
  <c r="P26" i="13"/>
  <c r="P25" i="13"/>
  <c r="P24" i="13"/>
  <c r="P23" i="13"/>
  <c r="P22" i="13"/>
  <c r="D37" i="13"/>
  <c r="C37" i="13"/>
  <c r="B37" i="13"/>
  <c r="D36" i="13"/>
  <c r="C36" i="13"/>
  <c r="B36" i="13"/>
  <c r="D35" i="13"/>
  <c r="C35" i="13"/>
  <c r="B35" i="13"/>
  <c r="P21" i="13"/>
  <c r="J21" i="13"/>
  <c r="P20" i="13"/>
  <c r="J20" i="13"/>
  <c r="P19" i="13"/>
  <c r="J19" i="13"/>
  <c r="P18" i="13"/>
  <c r="J18" i="13"/>
  <c r="P17" i="13"/>
  <c r="P16" i="13"/>
  <c r="P15" i="13"/>
  <c r="J15" i="13"/>
  <c r="P14" i="13"/>
  <c r="J14" i="13"/>
  <c r="P13" i="13"/>
  <c r="J13" i="13"/>
  <c r="P12" i="13"/>
  <c r="J12" i="13"/>
  <c r="P11" i="13"/>
  <c r="J11" i="13"/>
  <c r="P10" i="13"/>
  <c r="J10" i="13"/>
  <c r="P9" i="13"/>
  <c r="J9" i="13"/>
  <c r="Q36" i="13" l="1"/>
  <c r="Q37" i="13"/>
  <c r="Q38" i="13" s="1"/>
  <c r="Q35" i="13"/>
  <c r="P37" i="13"/>
  <c r="O38" i="13"/>
  <c r="L38" i="13"/>
  <c r="M36" i="13"/>
  <c r="C38" i="13"/>
  <c r="I38" i="13"/>
  <c r="M37" i="13"/>
  <c r="K38" i="13"/>
  <c r="P36" i="13"/>
  <c r="M35" i="13"/>
  <c r="J37" i="13"/>
  <c r="P35" i="13"/>
  <c r="N38" i="13"/>
  <c r="J35" i="13"/>
  <c r="J36" i="13"/>
  <c r="H38" i="13"/>
  <c r="D38" i="13"/>
  <c r="B38" i="13"/>
  <c r="P12" i="12"/>
  <c r="J12" i="12"/>
  <c r="O28" i="12"/>
  <c r="N28" i="12"/>
  <c r="I28" i="12"/>
  <c r="H28" i="12"/>
  <c r="D28" i="12"/>
  <c r="C28" i="12"/>
  <c r="B28" i="12"/>
  <c r="O27" i="12"/>
  <c r="N27" i="12"/>
  <c r="I27" i="12"/>
  <c r="H27" i="12"/>
  <c r="D27" i="12"/>
  <c r="C27" i="12"/>
  <c r="B27" i="12"/>
  <c r="O26" i="12"/>
  <c r="N26" i="12"/>
  <c r="I26" i="12"/>
  <c r="H26" i="12"/>
  <c r="D26" i="12"/>
  <c r="C26" i="12"/>
  <c r="B26" i="12"/>
  <c r="P21" i="12"/>
  <c r="J21" i="12"/>
  <c r="P20" i="12"/>
  <c r="J20" i="12"/>
  <c r="P19" i="12"/>
  <c r="J19" i="12"/>
  <c r="P18" i="12"/>
  <c r="J18" i="12"/>
  <c r="P17" i="12"/>
  <c r="J17" i="12"/>
  <c r="P16" i="12"/>
  <c r="J16" i="12"/>
  <c r="P15" i="12"/>
  <c r="J15" i="12"/>
  <c r="P14" i="12"/>
  <c r="J14" i="12"/>
  <c r="P13" i="12"/>
  <c r="J13" i="12"/>
  <c r="P11" i="12"/>
  <c r="J11" i="12"/>
  <c r="P10" i="12"/>
  <c r="J10" i="12"/>
  <c r="P9" i="12"/>
  <c r="J9" i="12"/>
  <c r="J38" i="13" l="1"/>
  <c r="P38" i="13"/>
  <c r="M38" i="13"/>
  <c r="C29" i="12"/>
  <c r="J28" i="12"/>
  <c r="P28" i="12"/>
  <c r="D29" i="12"/>
  <c r="H29" i="12"/>
  <c r="N29" i="12"/>
  <c r="I29" i="12"/>
  <c r="O29" i="12"/>
  <c r="B29" i="12"/>
  <c r="J26" i="12"/>
  <c r="J27" i="12"/>
  <c r="P26" i="12"/>
  <c r="P27" i="12"/>
  <c r="D37" i="11"/>
  <c r="C37" i="11"/>
  <c r="B37" i="11"/>
  <c r="D36" i="11"/>
  <c r="C36" i="11"/>
  <c r="B36" i="11"/>
  <c r="D35" i="11"/>
  <c r="C35" i="11"/>
  <c r="B35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1" i="11"/>
  <c r="P10" i="11"/>
  <c r="P9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1" i="11"/>
  <c r="M10" i="11"/>
  <c r="M9" i="11"/>
  <c r="O37" i="11"/>
  <c r="N37" i="11"/>
  <c r="L37" i="11"/>
  <c r="K37" i="11"/>
  <c r="O36" i="11"/>
  <c r="N36" i="11"/>
  <c r="L36" i="11"/>
  <c r="K36" i="11"/>
  <c r="O35" i="11"/>
  <c r="N35" i="11"/>
  <c r="L35" i="11"/>
  <c r="K35" i="11"/>
  <c r="I37" i="11"/>
  <c r="I36" i="11"/>
  <c r="I35" i="11"/>
  <c r="H37" i="11"/>
  <c r="H36" i="11"/>
  <c r="H35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1" i="11"/>
  <c r="J10" i="11"/>
  <c r="J9" i="11"/>
  <c r="P29" i="12" l="1"/>
  <c r="J29" i="12"/>
  <c r="B38" i="11"/>
  <c r="J36" i="11"/>
  <c r="M35" i="11"/>
  <c r="J37" i="11"/>
  <c r="C38" i="11"/>
  <c r="J35" i="11"/>
  <c r="D38" i="11"/>
  <c r="K38" i="11"/>
  <c r="L38" i="11"/>
  <c r="M37" i="11"/>
  <c r="O38" i="11"/>
  <c r="P36" i="11"/>
  <c r="N38" i="11"/>
  <c r="P35" i="11"/>
  <c r="P37" i="11"/>
  <c r="M36" i="11"/>
  <c r="I38" i="11"/>
  <c r="H38" i="11"/>
  <c r="F2" i="9"/>
  <c r="D20" i="9"/>
  <c r="D19" i="9"/>
  <c r="D18" i="9"/>
  <c r="D17" i="9"/>
  <c r="D16" i="9"/>
  <c r="D15" i="9"/>
  <c r="D14" i="9"/>
  <c r="D13" i="9"/>
  <c r="D12" i="9"/>
  <c r="D11" i="9"/>
  <c r="D10" i="9"/>
  <c r="D9" i="9"/>
  <c r="P17" i="9"/>
  <c r="O27" i="9"/>
  <c r="N27" i="9"/>
  <c r="N28" i="9" s="1"/>
  <c r="O26" i="9"/>
  <c r="O30" i="9" s="1"/>
  <c r="N26" i="9"/>
  <c r="N30" i="9" s="1"/>
  <c r="O25" i="9"/>
  <c r="O29" i="9" s="1"/>
  <c r="N25" i="9"/>
  <c r="N29" i="9" s="1"/>
  <c r="P20" i="9"/>
  <c r="P19" i="9"/>
  <c r="P18" i="9"/>
  <c r="P16" i="9"/>
  <c r="P15" i="9"/>
  <c r="P14" i="9"/>
  <c r="P13" i="9"/>
  <c r="P12" i="9"/>
  <c r="P11" i="9"/>
  <c r="P10" i="9"/>
  <c r="P9" i="9"/>
  <c r="I27" i="9"/>
  <c r="I28" i="9" s="1"/>
  <c r="I26" i="9"/>
  <c r="I30" i="9" s="1"/>
  <c r="I25" i="9"/>
  <c r="I29" i="9" s="1"/>
  <c r="H27" i="9"/>
  <c r="H28" i="9" s="1"/>
  <c r="H26" i="9"/>
  <c r="H30" i="9" s="1"/>
  <c r="H25" i="9"/>
  <c r="H29" i="9" s="1"/>
  <c r="J20" i="9"/>
  <c r="J19" i="9"/>
  <c r="J18" i="9"/>
  <c r="J17" i="9"/>
  <c r="J16" i="9"/>
  <c r="J15" i="9"/>
  <c r="J14" i="9"/>
  <c r="J13" i="9"/>
  <c r="J12" i="9"/>
  <c r="J11" i="9"/>
  <c r="J10" i="9"/>
  <c r="J9" i="9"/>
  <c r="J25" i="9" s="1"/>
  <c r="J29" i="9" s="1"/>
  <c r="G138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L106" i="7"/>
  <c r="L105" i="7"/>
  <c r="U102" i="7"/>
  <c r="C87" i="7"/>
  <c r="D87" i="7"/>
  <c r="M38" i="11" l="1"/>
  <c r="P38" i="11"/>
  <c r="J38" i="11"/>
  <c r="J27" i="9"/>
  <c r="P27" i="9"/>
  <c r="J26" i="9"/>
  <c r="J30" i="9" s="1"/>
  <c r="O28" i="9"/>
  <c r="P26" i="9"/>
  <c r="P30" i="9" s="1"/>
  <c r="P25" i="9"/>
  <c r="P29" i="9" s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J28" i="9" l="1"/>
  <c r="P28" i="9"/>
  <c r="L32" i="7"/>
  <c r="L31" i="7"/>
  <c r="L30" i="7"/>
  <c r="L29" i="7"/>
  <c r="L28" i="7"/>
  <c r="L27" i="7"/>
  <c r="L26" i="7"/>
  <c r="L25" i="7"/>
  <c r="L24" i="7"/>
  <c r="H32" i="7"/>
  <c r="H31" i="7"/>
  <c r="H30" i="7"/>
  <c r="H29" i="7"/>
  <c r="H28" i="7"/>
  <c r="H27" i="7"/>
  <c r="H26" i="7"/>
  <c r="H25" i="7"/>
  <c r="H24" i="7"/>
  <c r="D4" i="2" l="1"/>
  <c r="D1" i="2"/>
  <c r="O31" i="5" l="1"/>
  <c r="N31" i="5"/>
  <c r="I31" i="5"/>
  <c r="H31" i="5"/>
  <c r="H32" i="5" s="1"/>
  <c r="F31" i="5"/>
  <c r="E31" i="5"/>
  <c r="C31" i="5"/>
  <c r="O30" i="5"/>
  <c r="N30" i="5"/>
  <c r="I30" i="5"/>
  <c r="H30" i="5"/>
  <c r="F30" i="5"/>
  <c r="E30" i="5"/>
  <c r="C30" i="5"/>
  <c r="O29" i="5"/>
  <c r="N29" i="5"/>
  <c r="I29" i="5"/>
  <c r="H29" i="5"/>
  <c r="F29" i="5"/>
  <c r="E29" i="5"/>
  <c r="C29" i="5"/>
  <c r="B31" i="5"/>
  <c r="B30" i="5"/>
  <c r="B29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G9" i="5"/>
  <c r="D9" i="5"/>
  <c r="D30" i="5" s="1"/>
  <c r="P29" i="5" l="1"/>
  <c r="B32" i="5"/>
  <c r="E32" i="5"/>
  <c r="C32" i="5"/>
  <c r="D29" i="5"/>
  <c r="F32" i="5"/>
  <c r="G29" i="5"/>
  <c r="P30" i="5"/>
  <c r="D31" i="5"/>
  <c r="D32" i="5" s="1"/>
  <c r="P31" i="5"/>
  <c r="G30" i="5"/>
  <c r="G31" i="5"/>
  <c r="J29" i="5"/>
  <c r="N32" i="5"/>
  <c r="O32" i="5"/>
  <c r="I32" i="5"/>
  <c r="J31" i="5"/>
  <c r="J30" i="5"/>
  <c r="D49" i="4"/>
  <c r="D50" i="4" s="1"/>
  <c r="D48" i="4"/>
  <c r="D4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49" i="4" s="1"/>
  <c r="G12" i="4"/>
  <c r="G11" i="4"/>
  <c r="G10" i="4"/>
  <c r="C50" i="4"/>
  <c r="P49" i="4"/>
  <c r="P50" i="4" s="1"/>
  <c r="O49" i="4"/>
  <c r="O50" i="4" s="1"/>
  <c r="N49" i="4"/>
  <c r="N50" i="4" s="1"/>
  <c r="J49" i="4"/>
  <c r="J50" i="4" s="1"/>
  <c r="I49" i="4"/>
  <c r="I50" i="4" s="1"/>
  <c r="H49" i="4"/>
  <c r="H50" i="4" s="1"/>
  <c r="F49" i="4"/>
  <c r="F50" i="4" s="1"/>
  <c r="E49" i="4"/>
  <c r="E50" i="4" s="1"/>
  <c r="C49" i="4"/>
  <c r="P48" i="4"/>
  <c r="O48" i="4"/>
  <c r="N48" i="4"/>
  <c r="J48" i="4"/>
  <c r="I48" i="4"/>
  <c r="H48" i="4"/>
  <c r="F48" i="4"/>
  <c r="E48" i="4"/>
  <c r="C48" i="4"/>
  <c r="P47" i="4"/>
  <c r="O47" i="4"/>
  <c r="N47" i="4"/>
  <c r="J47" i="4"/>
  <c r="I47" i="4"/>
  <c r="H47" i="4"/>
  <c r="F47" i="4"/>
  <c r="E47" i="4"/>
  <c r="C47" i="4"/>
  <c r="B50" i="4"/>
  <c r="B49" i="4"/>
  <c r="B48" i="4"/>
  <c r="B47" i="4"/>
  <c r="J36" i="4"/>
  <c r="J35" i="4"/>
  <c r="J31" i="4"/>
  <c r="J30" i="4"/>
  <c r="J29" i="4"/>
  <c r="J28" i="4"/>
  <c r="J27" i="4"/>
  <c r="J26" i="4"/>
  <c r="J25" i="4"/>
  <c r="J24" i="4"/>
  <c r="J23" i="4"/>
  <c r="J22" i="4"/>
  <c r="J21" i="4"/>
  <c r="J19" i="4"/>
  <c r="J18" i="4"/>
  <c r="J17" i="4"/>
  <c r="J16" i="4"/>
  <c r="J15" i="4"/>
  <c r="J14" i="4"/>
  <c r="J13" i="4"/>
  <c r="J12" i="4"/>
  <c r="J11" i="4"/>
  <c r="J10" i="4"/>
  <c r="J9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J32" i="5" l="1"/>
  <c r="P32" i="5"/>
  <c r="G32" i="5"/>
  <c r="G47" i="4"/>
  <c r="G48" i="4"/>
  <c r="G50" i="4" s="1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38" i="3" s="1"/>
  <c r="Q10" i="3"/>
  <c r="Q9" i="3"/>
  <c r="Q37" i="3" s="1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37" i="3" s="1"/>
  <c r="P10" i="3"/>
  <c r="P9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38" i="3" s="1"/>
  <c r="M10" i="3"/>
  <c r="M9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37" i="3" s="1"/>
  <c r="J10" i="3"/>
  <c r="J9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O38" i="3"/>
  <c r="O39" i="3" s="1"/>
  <c r="N38" i="3"/>
  <c r="N39" i="3" s="1"/>
  <c r="L38" i="3"/>
  <c r="K38" i="3"/>
  <c r="K39" i="3" s="1"/>
  <c r="I38" i="3"/>
  <c r="H38" i="3"/>
  <c r="F38" i="3"/>
  <c r="E38" i="3"/>
  <c r="E39" i="3" s="1"/>
  <c r="C38" i="3"/>
  <c r="C39" i="3" s="1"/>
  <c r="O37" i="3"/>
  <c r="N37" i="3"/>
  <c r="L37" i="3"/>
  <c r="K37" i="3"/>
  <c r="I37" i="3"/>
  <c r="H37" i="3"/>
  <c r="F37" i="3"/>
  <c r="F39" i="3" s="1"/>
  <c r="E37" i="3"/>
  <c r="C37" i="3"/>
  <c r="P36" i="3"/>
  <c r="O36" i="3"/>
  <c r="N36" i="3"/>
  <c r="L36" i="3"/>
  <c r="K36" i="3"/>
  <c r="I36" i="3"/>
  <c r="H36" i="3"/>
  <c r="F36" i="3"/>
  <c r="E36" i="3"/>
  <c r="C36" i="3"/>
  <c r="B38" i="3"/>
  <c r="B39" i="3" s="1"/>
  <c r="B37" i="3"/>
  <c r="B36" i="3"/>
  <c r="M39" i="3" l="1"/>
  <c r="Q39" i="3"/>
  <c r="M37" i="3"/>
  <c r="D36" i="3"/>
  <c r="L39" i="3"/>
  <c r="Q36" i="3"/>
  <c r="M36" i="3"/>
  <c r="H39" i="3"/>
  <c r="G36" i="3"/>
  <c r="J36" i="3"/>
  <c r="P38" i="3"/>
  <c r="D37" i="3"/>
  <c r="D38" i="3"/>
  <c r="D39" i="3" s="1"/>
  <c r="P39" i="3"/>
  <c r="I39" i="3"/>
  <c r="J38" i="3"/>
  <c r="J39" i="3" s="1"/>
  <c r="G38" i="3"/>
  <c r="G39" i="3" s="1"/>
  <c r="G37" i="3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34" i="1" l="1"/>
  <c r="Q36" i="1"/>
  <c r="Q35" i="1"/>
  <c r="Q37" i="1"/>
  <c r="F2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36" i="1" l="1"/>
  <c r="D34" i="1"/>
  <c r="D35" i="1"/>
  <c r="D37" i="1" l="1"/>
  <c r="P36" i="1"/>
  <c r="O36" i="1"/>
  <c r="N36" i="1"/>
  <c r="M36" i="1"/>
  <c r="L36" i="1"/>
  <c r="K36" i="1"/>
  <c r="J36" i="1"/>
  <c r="I36" i="1"/>
  <c r="H36" i="1"/>
  <c r="F36" i="1"/>
  <c r="E36" i="1"/>
  <c r="C36" i="1"/>
  <c r="B36" i="1"/>
  <c r="P35" i="1"/>
  <c r="O35" i="1"/>
  <c r="N35" i="1"/>
  <c r="M35" i="1"/>
  <c r="L35" i="1"/>
  <c r="K35" i="1"/>
  <c r="J35" i="1"/>
  <c r="I35" i="1"/>
  <c r="H35" i="1"/>
  <c r="F35" i="1"/>
  <c r="E35" i="1"/>
  <c r="C35" i="1"/>
  <c r="B35" i="1"/>
  <c r="P34" i="1"/>
  <c r="O34" i="1"/>
  <c r="N34" i="1"/>
  <c r="M34" i="1"/>
  <c r="L34" i="1"/>
  <c r="K34" i="1"/>
  <c r="J34" i="1"/>
  <c r="I34" i="1"/>
  <c r="H34" i="1"/>
  <c r="F34" i="1"/>
  <c r="E34" i="1"/>
  <c r="C34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B34" i="1"/>
  <c r="G9" i="1"/>
  <c r="C37" i="1" l="1"/>
  <c r="E37" i="1"/>
  <c r="J37" i="1"/>
  <c r="N37" i="1"/>
  <c r="K37" i="1"/>
  <c r="M37" i="1"/>
  <c r="B37" i="1"/>
  <c r="L37" i="1"/>
  <c r="F37" i="1"/>
  <c r="O37" i="1"/>
  <c r="H37" i="1"/>
  <c r="P37" i="1"/>
  <c r="I37" i="1"/>
  <c r="G34" i="1"/>
  <c r="G36" i="1"/>
  <c r="G35" i="1"/>
  <c r="G37" i="1" l="1"/>
</calcChain>
</file>

<file path=xl/sharedStrings.xml><?xml version="1.0" encoding="utf-8"?>
<sst xmlns="http://schemas.openxmlformats.org/spreadsheetml/2006/main" count="781" uniqueCount="194">
  <si>
    <t>Date</t>
  </si>
  <si>
    <t>Inflow (mg/L)</t>
  </si>
  <si>
    <t>Outflow (mg/L)</t>
  </si>
  <si>
    <t>Removal (%)</t>
  </si>
  <si>
    <t>Total phosphorus</t>
  </si>
  <si>
    <t>Orthophosphorus</t>
  </si>
  <si>
    <t>Total suspended solids</t>
  </si>
  <si>
    <t>Rainfall (in)</t>
  </si>
  <si>
    <t>Duration (hr)</t>
  </si>
  <si>
    <t>Bypass (gal)</t>
  </si>
  <si>
    <t>Total volume (gal)</t>
  </si>
  <si>
    <t>Bypass (%)</t>
  </si>
  <si>
    <t>Hydrology</t>
  </si>
  <si>
    <t>Medians</t>
  </si>
  <si>
    <t>Mean</t>
  </si>
  <si>
    <t>Stdev</t>
  </si>
  <si>
    <t>Average intensity (in/hr)</t>
  </si>
  <si>
    <t>Plots</t>
  </si>
  <si>
    <t>Site</t>
  </si>
  <si>
    <t>Bellingham, WA</t>
  </si>
  <si>
    <t>0.4 acres</t>
  </si>
  <si>
    <t>Impervious area</t>
  </si>
  <si>
    <t>Land use</t>
  </si>
  <si>
    <t>Residential</t>
  </si>
  <si>
    <t>Unit size</t>
  </si>
  <si>
    <t>4 X 6.5 ft</t>
  </si>
  <si>
    <t>0.75 ft</t>
  </si>
  <si>
    <t>Inst volume (ft3)</t>
  </si>
  <si>
    <t>1.8 ft</t>
  </si>
  <si>
    <t>Ponding depth</t>
  </si>
  <si>
    <t>Media depth</t>
  </si>
  <si>
    <t>CV</t>
  </si>
  <si>
    <t>TAPE median</t>
  </si>
  <si>
    <t>Tape mean</t>
  </si>
  <si>
    <t>Median</t>
  </si>
  <si>
    <t>OP:TP ratios</t>
  </si>
  <si>
    <t>op:tp</t>
  </si>
  <si>
    <t>TAPE</t>
  </si>
  <si>
    <t>CRWD</t>
  </si>
  <si>
    <t>dp:tp</t>
  </si>
  <si>
    <t>22.7 acres</t>
  </si>
  <si>
    <t>Transportation</t>
  </si>
  <si>
    <t>Pretreated</t>
  </si>
  <si>
    <t>yes</t>
  </si>
  <si>
    <t>WUFF, Seattle, WA</t>
  </si>
  <si>
    <t>18.75 ft2</t>
  </si>
  <si>
    <t>Value</t>
  </si>
  <si>
    <t>Dates differ</t>
  </si>
  <si>
    <t>21 (pretreatment chamber)</t>
  </si>
  <si>
    <t>Built in</t>
  </si>
  <si>
    <t>Parking lot</t>
  </si>
  <si>
    <t>4 X 13 ft</t>
  </si>
  <si>
    <t>Portland, OR</t>
  </si>
  <si>
    <t>0.45 acres total area</t>
  </si>
  <si>
    <t>Event</t>
  </si>
  <si>
    <t>LDRO21412</t>
  </si>
  <si>
    <t>LDRO21712</t>
  </si>
  <si>
    <t>LDRO22412</t>
  </si>
  <si>
    <t>LDRO31212</t>
  </si>
  <si>
    <t>LDRO52412</t>
  </si>
  <si>
    <t>LDRO60112</t>
  </si>
  <si>
    <t>LDRO60412</t>
  </si>
  <si>
    <t>LDRO60712</t>
  </si>
  <si>
    <t>LDR110612</t>
  </si>
  <si>
    <t>LDR113012</t>
  </si>
  <si>
    <t>LDRO51713</t>
  </si>
  <si>
    <t>LDRO52113</t>
  </si>
  <si>
    <t>LDRO62513</t>
  </si>
  <si>
    <t>LDRO13014</t>
  </si>
  <si>
    <t>LDRO30314</t>
  </si>
  <si>
    <t>LDRO11815</t>
  </si>
  <si>
    <t>LDRO20215</t>
  </si>
  <si>
    <t>nd</t>
  </si>
  <si>
    <t>MTD</t>
  </si>
  <si>
    <t>LCL (95%)</t>
  </si>
  <si>
    <t>TP removal (%)</t>
  </si>
  <si>
    <t>TSS removal (%)</t>
  </si>
  <si>
    <t>Filterra</t>
  </si>
  <si>
    <t>Phosphosorb</t>
  </si>
  <si>
    <t>Modular wetland</t>
  </si>
  <si>
    <t>Up-Flo</t>
  </si>
  <si>
    <t>Mean bypass (%)</t>
  </si>
  <si>
    <t>Yes</t>
  </si>
  <si>
    <t>No</t>
  </si>
  <si>
    <t>TP Inflow (mg/L)</t>
  </si>
  <si>
    <t>Median inflow TP (mg/L)</t>
  </si>
  <si>
    <t>Road</t>
  </si>
  <si>
    <t>No, but some sweeping</t>
  </si>
  <si>
    <t>Zigzag, OR</t>
  </si>
  <si>
    <t>TP removal affected by inflow concentration</t>
  </si>
  <si>
    <t>TAPE LCL (95%)</t>
  </si>
  <si>
    <t>Phosphorus</t>
  </si>
  <si>
    <t>Tier 1 (basic)</t>
  </si>
  <si>
    <t>Tier 2</t>
  </si>
  <si>
    <t>Tier 3</t>
  </si>
  <si>
    <t>NA</t>
  </si>
  <si>
    <t>TSS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</si>
  <si>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</si>
  <si>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</si>
  <si>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</si>
  <si>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</si>
  <si>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</si>
  <si>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</si>
  <si>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</si>
  <si>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</si>
  <si>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</si>
  <si>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</si>
  <si>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</si>
  <si>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</si>
  <si>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</si>
  <si>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</si>
  <si>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</si>
  <si>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</si>
  <si>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</si>
  <si>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</si>
  <si>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</si>
  <si>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</si>
  <si>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</si>
  <si>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</si>
  <si>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</si>
  <si>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</si>
  <si>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Removal</t>
  </si>
  <si>
    <t>op ratio</t>
  </si>
  <si>
    <t>a</t>
  </si>
  <si>
    <t>b</t>
  </si>
  <si>
    <t>dp ratio</t>
  </si>
  <si>
    <t>OP:TP ratio</t>
  </si>
  <si>
    <t>UpFlo</t>
  </si>
  <si>
    <t>DP"TP</t>
  </si>
  <si>
    <t>Bootstrap</t>
  </si>
  <si>
    <t>Using reporting limit</t>
  </si>
  <si>
    <t>Using half R.L.</t>
  </si>
  <si>
    <t>Device name</t>
  </si>
  <si>
    <t>Manufacturer</t>
  </si>
  <si>
    <t>TAPE approval date</t>
  </si>
  <si>
    <t>check</t>
  </si>
  <si>
    <t>pollutants</t>
  </si>
  <si>
    <t>BioPod Biofilter with Curb Inlet</t>
  </si>
  <si>
    <t>Oldcastle Infrastructure, Inc.</t>
  </si>
  <si>
    <t>Non-tiered</t>
  </si>
  <si>
    <t>x</t>
  </si>
  <si>
    <t>both+</t>
  </si>
  <si>
    <t>Filterra Bioscape</t>
  </si>
  <si>
    <t>CONTECH Engineered Solutions, LLC.</t>
  </si>
  <si>
    <t>Filterra System</t>
  </si>
  <si>
    <t>Tiered</t>
  </si>
  <si>
    <t>FloGard Perk Filter</t>
  </si>
  <si>
    <t>both</t>
  </si>
  <si>
    <t>Media Filtration System</t>
  </si>
  <si>
    <t>MWS-Linear Modular Wetland</t>
  </si>
  <si>
    <t>Bio Clean Environmental Services, Inc. (A Forterra Company)</t>
  </si>
  <si>
    <t>StormFilter using PhosphoSorb Media</t>
  </si>
  <si>
    <t>Stormfilter using ZPG Media</t>
  </si>
  <si>
    <t>The Kraken</t>
  </si>
  <si>
    <t>Up-Flo Filter w/Filter Ribbons</t>
  </si>
  <si>
    <t>Hydro International</t>
  </si>
  <si>
    <t>BayFilter w/EMC Media</t>
  </si>
  <si>
    <t>BaySaver Technologies, Inc.</t>
  </si>
  <si>
    <t>ecoStorm plus</t>
  </si>
  <si>
    <t>Watertectonics, Inc.</t>
  </si>
  <si>
    <t>StormGarden Modular Stormwater Bio-filtration System</t>
  </si>
  <si>
    <t>Environmental Solutions</t>
  </si>
  <si>
    <t>Using RL with outlier gone</t>
  </si>
  <si>
    <t>Woodinville, WA</t>
  </si>
  <si>
    <t>BaySeparator pretreatment</t>
  </si>
  <si>
    <t>Comm; transport</t>
  </si>
  <si>
    <t>44X10</t>
  </si>
  <si>
    <t>28 inches</t>
  </si>
  <si>
    <t>Seattle, WA</t>
  </si>
  <si>
    <t>Freeway</t>
  </si>
  <si>
    <t>Pretreatment</t>
  </si>
  <si>
    <t>Catch basins</t>
  </si>
  <si>
    <t>21 inches plus 3 inches mulch</t>
  </si>
  <si>
    <t>multiple 4X6 units</t>
  </si>
  <si>
    <t>TAPE LCL</t>
  </si>
  <si>
    <t>TSS Inflow (mg/L)</t>
  </si>
  <si>
    <t>LCL</t>
  </si>
  <si>
    <t>18 inches plus 3 inches mulch</t>
  </si>
  <si>
    <t>95% LCL</t>
  </si>
  <si>
    <t>Soluble reactive phosphorus</t>
  </si>
  <si>
    <t>50.7 (55.4)</t>
  </si>
  <si>
    <t>48.8 (60.6)</t>
  </si>
  <si>
    <t>62.2 (68.5)</t>
  </si>
  <si>
    <t>OP:TP</t>
  </si>
  <si>
    <t>6 X 11 unit</t>
  </si>
  <si>
    <t>1.69 acres</t>
  </si>
  <si>
    <t>Parking; roadway</t>
  </si>
  <si>
    <t>Particulate P (as % of TP)</t>
  </si>
  <si>
    <t>TSS removal</t>
  </si>
  <si>
    <t>TSS removal=75%</t>
  </si>
  <si>
    <t>TSS removal=80%</t>
  </si>
  <si>
    <t>TSS removal=85%</t>
  </si>
  <si>
    <t>Theoretical</t>
  </si>
  <si>
    <t>Theoretical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</si>
</sst>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color rgb="FF222222"/>
      <name val="Arial"/>
      <family val="2"/>
    </font>
    <font>
      <sz val="7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5" xfId="0" applyFill="1" applyBorder="1" applyAlignment="1"/>
    <xf numFmtId="0" fontId="3" fillId="0" borderId="6" xfId="0" applyFont="1" applyFill="1" applyBorder="1" applyAlignment="1">
      <alignment horizontal="centerContinuous"/>
    </xf>
    <xf numFmtId="0" fontId="0" fillId="4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/>
    <xf numFmtId="2" fontId="0" fillId="0" borderId="0" xfId="0" applyNumberFormat="1"/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0" fillId="0" borderId="6" xfId="0" applyBorder="1"/>
    <xf numFmtId="0" fontId="0" fillId="0" borderId="5" xfId="0" applyBorder="1"/>
    <xf numFmtId="0" fontId="3" fillId="0" borderId="0" xfId="0" applyFont="1" applyFill="1" applyBorder="1" applyAlignment="1">
      <alignment horizontal="center"/>
    </xf>
    <xf numFmtId="166" fontId="0" fillId="0" borderId="1" xfId="0" applyNumberFormat="1" applyBorder="1"/>
    <xf numFmtId="165" fontId="0" fillId="0" borderId="1" xfId="0" applyNumberFormat="1" applyBorder="1"/>
    <xf numFmtId="0" fontId="5" fillId="5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left" vertical="top" wrapText="1"/>
    </xf>
    <xf numFmtId="14" fontId="6" fillId="6" borderId="1" xfId="0" applyNumberFormat="1" applyFont="1" applyFill="1" applyBorder="1" applyAlignment="1">
      <alignment horizontal="left" vertical="top" wrapText="1"/>
    </xf>
    <xf numFmtId="0" fontId="4" fillId="7" borderId="1" xfId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14" fontId="6" fillId="7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43521165999502"/>
          <c:y val="0.10876832844574781"/>
          <c:w val="0.87714212818369786"/>
          <c:h val="0.70883205948230088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Filterra!$B$45</c:f>
              <c:strCache>
                <c:ptCount val="1"/>
                <c:pt idx="0">
                  <c:v>Removal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Filterra!$A$46:$A$67</c:f>
              <c:numCache>
                <c:formatCode>General</c:formatCode>
                <c:ptCount val="22"/>
                <c:pt idx="0">
                  <c:v>0.08</c:v>
                </c:pt>
                <c:pt idx="1">
                  <c:v>0.05</c:v>
                </c:pt>
                <c:pt idx="2">
                  <c:v>0.04</c:v>
                </c:pt>
                <c:pt idx="3">
                  <c:v>0.03</c:v>
                </c:pt>
                <c:pt idx="4">
                  <c:v>0.33</c:v>
                </c:pt>
                <c:pt idx="5">
                  <c:v>0.17</c:v>
                </c:pt>
                <c:pt idx="6">
                  <c:v>0.11</c:v>
                </c:pt>
                <c:pt idx="7">
                  <c:v>0.13</c:v>
                </c:pt>
                <c:pt idx="8">
                  <c:v>0.09</c:v>
                </c:pt>
                <c:pt idx="9">
                  <c:v>0.04</c:v>
                </c:pt>
                <c:pt idx="10">
                  <c:v>0.09</c:v>
                </c:pt>
                <c:pt idx="11">
                  <c:v>0.15</c:v>
                </c:pt>
                <c:pt idx="12">
                  <c:v>0.06</c:v>
                </c:pt>
                <c:pt idx="13">
                  <c:v>0.13</c:v>
                </c:pt>
                <c:pt idx="14">
                  <c:v>0.18</c:v>
                </c:pt>
                <c:pt idx="15">
                  <c:v>0.52</c:v>
                </c:pt>
                <c:pt idx="16">
                  <c:v>0.04</c:v>
                </c:pt>
                <c:pt idx="17">
                  <c:v>0.28999999999999998</c:v>
                </c:pt>
                <c:pt idx="18">
                  <c:v>7.0000000000000007E-2</c:v>
                </c:pt>
                <c:pt idx="19">
                  <c:v>0.24</c:v>
                </c:pt>
                <c:pt idx="20">
                  <c:v>0.08</c:v>
                </c:pt>
                <c:pt idx="21">
                  <c:v>0.06</c:v>
                </c:pt>
              </c:numCache>
            </c:numRef>
          </c:xVal>
          <c:yVal>
            <c:numRef>
              <c:f>Filterra!$B$46:$B$67</c:f>
              <c:numCache>
                <c:formatCode>General</c:formatCode>
                <c:ptCount val="22"/>
                <c:pt idx="0">
                  <c:v>60</c:v>
                </c:pt>
                <c:pt idx="1">
                  <c:v>26</c:v>
                </c:pt>
                <c:pt idx="2">
                  <c:v>28</c:v>
                </c:pt>
                <c:pt idx="3">
                  <c:v>29</c:v>
                </c:pt>
                <c:pt idx="4">
                  <c:v>82</c:v>
                </c:pt>
                <c:pt idx="5">
                  <c:v>88</c:v>
                </c:pt>
                <c:pt idx="6">
                  <c:v>46</c:v>
                </c:pt>
                <c:pt idx="7">
                  <c:v>68</c:v>
                </c:pt>
                <c:pt idx="8">
                  <c:v>67</c:v>
                </c:pt>
                <c:pt idx="9">
                  <c:v>44</c:v>
                </c:pt>
                <c:pt idx="10">
                  <c:v>72</c:v>
                </c:pt>
                <c:pt idx="11">
                  <c:v>83</c:v>
                </c:pt>
                <c:pt idx="12">
                  <c:v>59</c:v>
                </c:pt>
                <c:pt idx="13">
                  <c:v>75</c:v>
                </c:pt>
                <c:pt idx="14">
                  <c:v>71</c:v>
                </c:pt>
                <c:pt idx="15">
                  <c:v>90</c:v>
                </c:pt>
                <c:pt idx="17">
                  <c:v>69</c:v>
                </c:pt>
                <c:pt idx="18">
                  <c:v>54</c:v>
                </c:pt>
                <c:pt idx="19">
                  <c:v>95</c:v>
                </c:pt>
                <c:pt idx="20">
                  <c:v>33</c:v>
                </c:pt>
                <c:pt idx="21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74-47BD-8F38-8CD6193FF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165775"/>
        <c:axId val="1220552927"/>
      </c:scatterChart>
      <c:valAx>
        <c:axId val="962165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TP influent 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552927"/>
        <c:crosses val="autoZero"/>
        <c:crossBetween val="midCat"/>
        <c:minorUnit val="5.000000000000001E-2"/>
      </c:valAx>
      <c:valAx>
        <c:axId val="122055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TP removal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657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'Modular wetland'!$B$81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'Modular wetland'!$A$82:$A$109</c:f>
              <c:numCache>
                <c:formatCode>General</c:formatCode>
                <c:ptCount val="28"/>
                <c:pt idx="0">
                  <c:v>26</c:v>
                </c:pt>
                <c:pt idx="1">
                  <c:v>100</c:v>
                </c:pt>
                <c:pt idx="2">
                  <c:v>46</c:v>
                </c:pt>
                <c:pt idx="3">
                  <c:v>20</c:v>
                </c:pt>
                <c:pt idx="4">
                  <c:v>32</c:v>
                </c:pt>
                <c:pt idx="5">
                  <c:v>70</c:v>
                </c:pt>
                <c:pt idx="6">
                  <c:v>26</c:v>
                </c:pt>
                <c:pt idx="7">
                  <c:v>67</c:v>
                </c:pt>
                <c:pt idx="8">
                  <c:v>22</c:v>
                </c:pt>
                <c:pt idx="9">
                  <c:v>57</c:v>
                </c:pt>
                <c:pt idx="10">
                  <c:v>30</c:v>
                </c:pt>
                <c:pt idx="11">
                  <c:v>61.5</c:v>
                </c:pt>
                <c:pt idx="12">
                  <c:v>34.200000000000003</c:v>
                </c:pt>
                <c:pt idx="13">
                  <c:v>6.7</c:v>
                </c:pt>
                <c:pt idx="14">
                  <c:v>22.8</c:v>
                </c:pt>
                <c:pt idx="15">
                  <c:v>6.7</c:v>
                </c:pt>
                <c:pt idx="16">
                  <c:v>48.7</c:v>
                </c:pt>
                <c:pt idx="17">
                  <c:v>42</c:v>
                </c:pt>
                <c:pt idx="18">
                  <c:v>41.2</c:v>
                </c:pt>
                <c:pt idx="19">
                  <c:v>339</c:v>
                </c:pt>
                <c:pt idx="20">
                  <c:v>209</c:v>
                </c:pt>
                <c:pt idx="21">
                  <c:v>145</c:v>
                </c:pt>
                <c:pt idx="22">
                  <c:v>12</c:v>
                </c:pt>
                <c:pt idx="23">
                  <c:v>153</c:v>
                </c:pt>
                <c:pt idx="24">
                  <c:v>20.6</c:v>
                </c:pt>
                <c:pt idx="25">
                  <c:v>186</c:v>
                </c:pt>
                <c:pt idx="26">
                  <c:v>251</c:v>
                </c:pt>
                <c:pt idx="27">
                  <c:v>79</c:v>
                </c:pt>
              </c:numCache>
            </c:numRef>
          </c:xVal>
          <c:yVal>
            <c:numRef>
              <c:f>'Modular wetland'!$B$82:$B$109</c:f>
              <c:numCache>
                <c:formatCode>General</c:formatCode>
                <c:ptCount val="28"/>
                <c:pt idx="0">
                  <c:v>89.230769230769226</c:v>
                </c:pt>
                <c:pt idx="1">
                  <c:v>97.7</c:v>
                </c:pt>
                <c:pt idx="2">
                  <c:v>89.565217391304358</c:v>
                </c:pt>
                <c:pt idx="3">
                  <c:v>84.000000000000014</c:v>
                </c:pt>
                <c:pt idx="4">
                  <c:v>90.625</c:v>
                </c:pt>
                <c:pt idx="5">
                  <c:v>82.857142857142861</c:v>
                </c:pt>
                <c:pt idx="6">
                  <c:v>71.538461538461533</c:v>
                </c:pt>
                <c:pt idx="7">
                  <c:v>74.626865671641795</c:v>
                </c:pt>
                <c:pt idx="8">
                  <c:v>81.36363636363636</c:v>
                </c:pt>
                <c:pt idx="9">
                  <c:v>78.94736842105263</c:v>
                </c:pt>
                <c:pt idx="10">
                  <c:v>63.333333333333329</c:v>
                </c:pt>
                <c:pt idx="11">
                  <c:v>97.235772357723576</c:v>
                </c:pt>
                <c:pt idx="12">
                  <c:v>53.216374269005854</c:v>
                </c:pt>
                <c:pt idx="13">
                  <c:v>61.194029850746254</c:v>
                </c:pt>
                <c:pt idx="14">
                  <c:v>75</c:v>
                </c:pt>
                <c:pt idx="15">
                  <c:v>25.373134328358208</c:v>
                </c:pt>
                <c:pt idx="16">
                  <c:v>88.706365503080093</c:v>
                </c:pt>
                <c:pt idx="17">
                  <c:v>36.428571428571431</c:v>
                </c:pt>
                <c:pt idx="18">
                  <c:v>65.291262135922338</c:v>
                </c:pt>
                <c:pt idx="19">
                  <c:v>61.06194690265486</c:v>
                </c:pt>
                <c:pt idx="20">
                  <c:v>77.511961722488039</c:v>
                </c:pt>
                <c:pt idx="21">
                  <c:v>86.896551724137922</c:v>
                </c:pt>
                <c:pt idx="22">
                  <c:v>82.5</c:v>
                </c:pt>
                <c:pt idx="23">
                  <c:v>88.888888888888886</c:v>
                </c:pt>
                <c:pt idx="24">
                  <c:v>87.378640776699029</c:v>
                </c:pt>
                <c:pt idx="25">
                  <c:v>88.709677419354833</c:v>
                </c:pt>
                <c:pt idx="26">
                  <c:v>91.713147410358559</c:v>
                </c:pt>
                <c:pt idx="27">
                  <c:v>74.050632911392398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8-4C11-9337-0C56BF4AD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461576"/>
        <c:axId val="884466824"/>
      </c:scatterChart>
      <c:valAx>
        <c:axId val="884461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466824"/>
        <c:crosses val="autoZero"/>
        <c:crossBetween val="midCat"/>
      </c:valAx>
      <c:valAx>
        <c:axId val="88446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461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Bayfilter!$B$36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Bayfilter!$A$37:$A$48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0.11</c:v>
                </c:pt>
                <c:pt idx="2">
                  <c:v>0.32</c:v>
                </c:pt>
                <c:pt idx="3">
                  <c:v>0.13</c:v>
                </c:pt>
                <c:pt idx="4">
                  <c:v>0.22</c:v>
                </c:pt>
                <c:pt idx="5">
                  <c:v>7.2999999999999995E-2</c:v>
                </c:pt>
                <c:pt idx="6">
                  <c:v>0.17</c:v>
                </c:pt>
                <c:pt idx="7">
                  <c:v>0.15</c:v>
                </c:pt>
                <c:pt idx="8">
                  <c:v>0.14000000000000001</c:v>
                </c:pt>
                <c:pt idx="9">
                  <c:v>0.24</c:v>
                </c:pt>
                <c:pt idx="10">
                  <c:v>0.17</c:v>
                </c:pt>
                <c:pt idx="11">
                  <c:v>0.28999999999999998</c:v>
                </c:pt>
              </c:numCache>
            </c:numRef>
          </c:xVal>
          <c:yVal>
            <c:numRef>
              <c:f>Bayfilter!$B$37:$B$48</c:f>
              <c:numCache>
                <c:formatCode>General</c:formatCode>
                <c:ptCount val="12"/>
                <c:pt idx="0">
                  <c:v>69.285714285714292</c:v>
                </c:pt>
                <c:pt idx="1">
                  <c:v>50.909090909090914</c:v>
                </c:pt>
                <c:pt idx="2">
                  <c:v>56.25</c:v>
                </c:pt>
                <c:pt idx="3">
                  <c:v>47.692307692307686</c:v>
                </c:pt>
                <c:pt idx="4">
                  <c:v>75</c:v>
                </c:pt>
                <c:pt idx="5">
                  <c:v>71.232876712328761</c:v>
                </c:pt>
                <c:pt idx="6">
                  <c:v>78.235294117647058</c:v>
                </c:pt>
                <c:pt idx="7">
                  <c:v>70</c:v>
                </c:pt>
                <c:pt idx="8">
                  <c:v>52.142857142857146</c:v>
                </c:pt>
                <c:pt idx="9">
                  <c:v>67.916666666666657</c:v>
                </c:pt>
                <c:pt idx="10">
                  <c:v>71.17647058823529</c:v>
                </c:pt>
                <c:pt idx="11">
                  <c:v>58.620689655172406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4B-402D-B1CA-02FA0F4AA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925695"/>
        <c:axId val="2008921535"/>
      </c:scatterChart>
      <c:valAx>
        <c:axId val="20089256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921535"/>
        <c:crosses val="autoZero"/>
        <c:crossBetween val="midCat"/>
      </c:valAx>
      <c:valAx>
        <c:axId val="200892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925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Bayfilter!$B$52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Bayfilter!$A$53:$A$64</c:f>
              <c:numCache>
                <c:formatCode>General</c:formatCode>
                <c:ptCount val="12"/>
                <c:pt idx="0">
                  <c:v>34</c:v>
                </c:pt>
                <c:pt idx="1">
                  <c:v>20</c:v>
                </c:pt>
                <c:pt idx="2">
                  <c:v>120</c:v>
                </c:pt>
                <c:pt idx="3">
                  <c:v>51</c:v>
                </c:pt>
                <c:pt idx="4">
                  <c:v>140</c:v>
                </c:pt>
                <c:pt idx="5">
                  <c:v>22</c:v>
                </c:pt>
                <c:pt idx="6">
                  <c:v>61</c:v>
                </c:pt>
                <c:pt idx="7">
                  <c:v>35</c:v>
                </c:pt>
                <c:pt idx="8">
                  <c:v>17</c:v>
                </c:pt>
                <c:pt idx="9">
                  <c:v>90</c:v>
                </c:pt>
                <c:pt idx="10">
                  <c:v>55</c:v>
                </c:pt>
                <c:pt idx="11">
                  <c:v>110</c:v>
                </c:pt>
              </c:numCache>
            </c:numRef>
          </c:xVal>
          <c:yVal>
            <c:numRef>
              <c:f>Bayfilter!$B$53:$B$64</c:f>
              <c:numCache>
                <c:formatCode>General</c:formatCode>
                <c:ptCount val="12"/>
                <c:pt idx="0">
                  <c:v>92.64705882352942</c:v>
                </c:pt>
                <c:pt idx="1">
                  <c:v>87.5</c:v>
                </c:pt>
                <c:pt idx="2">
                  <c:v>88.333333333333329</c:v>
                </c:pt>
                <c:pt idx="3">
                  <c:v>80.392156862745097</c:v>
                </c:pt>
                <c:pt idx="4">
                  <c:v>90.714285714285708</c:v>
                </c:pt>
                <c:pt idx="5">
                  <c:v>88.63636363636364</c:v>
                </c:pt>
                <c:pt idx="6">
                  <c:v>95.901639344262293</c:v>
                </c:pt>
                <c:pt idx="7">
                  <c:v>92.857142857142861</c:v>
                </c:pt>
                <c:pt idx="8">
                  <c:v>47.058823529411761</c:v>
                </c:pt>
                <c:pt idx="9">
                  <c:v>83.333333333333343</c:v>
                </c:pt>
                <c:pt idx="10">
                  <c:v>95.454545454545453</c:v>
                </c:pt>
                <c:pt idx="11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91-408B-A0A1-D7C230204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86831"/>
        <c:axId val="95585999"/>
      </c:scatterChart>
      <c:valAx>
        <c:axId val="95586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85999"/>
        <c:crosses val="autoZero"/>
        <c:crossBetween val="midCat"/>
      </c:valAx>
      <c:valAx>
        <c:axId val="95585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86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TP Removal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StormGarden!$B$43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StormGarden!$A$44:$A$64</c:f>
              <c:numCache>
                <c:formatCode>General</c:formatCode>
                <c:ptCount val="21"/>
                <c:pt idx="0">
                  <c:v>0.20799999999999999</c:v>
                </c:pt>
                <c:pt idx="1">
                  <c:v>7.5999999999999998E-2</c:v>
                </c:pt>
                <c:pt idx="2">
                  <c:v>0.252</c:v>
                </c:pt>
                <c:pt idx="3">
                  <c:v>0.13600000000000001</c:v>
                </c:pt>
                <c:pt idx="4">
                  <c:v>5.3999999999999999E-2</c:v>
                </c:pt>
                <c:pt idx="5">
                  <c:v>6.4000000000000001E-2</c:v>
                </c:pt>
                <c:pt idx="6">
                  <c:v>7.5999999999999998E-2</c:v>
                </c:pt>
                <c:pt idx="7">
                  <c:v>0.09</c:v>
                </c:pt>
                <c:pt idx="8">
                  <c:v>8.7999999999999995E-2</c:v>
                </c:pt>
                <c:pt idx="9">
                  <c:v>6.6000000000000003E-2</c:v>
                </c:pt>
                <c:pt idx="10">
                  <c:v>0.08</c:v>
                </c:pt>
                <c:pt idx="11">
                  <c:v>0.152</c:v>
                </c:pt>
                <c:pt idx="12">
                  <c:v>0.108</c:v>
                </c:pt>
                <c:pt idx="13">
                  <c:v>0.03</c:v>
                </c:pt>
                <c:pt idx="14">
                  <c:v>0.06</c:v>
                </c:pt>
                <c:pt idx="15">
                  <c:v>6.2E-2</c:v>
                </c:pt>
                <c:pt idx="16">
                  <c:v>7.8E-2</c:v>
                </c:pt>
                <c:pt idx="17">
                  <c:v>6.8000000000000005E-2</c:v>
                </c:pt>
                <c:pt idx="18">
                  <c:v>5.6000000000000001E-2</c:v>
                </c:pt>
                <c:pt idx="19">
                  <c:v>9.1999999999999998E-2</c:v>
                </c:pt>
                <c:pt idx="20">
                  <c:v>0.34599999999999997</c:v>
                </c:pt>
              </c:numCache>
            </c:numRef>
          </c:xVal>
          <c:yVal>
            <c:numRef>
              <c:f>StormGarden!$B$44:$B$64</c:f>
              <c:numCache>
                <c:formatCode>General</c:formatCode>
                <c:ptCount val="21"/>
                <c:pt idx="0">
                  <c:v>31.730769230769234</c:v>
                </c:pt>
                <c:pt idx="1">
                  <c:v>60.526315789473685</c:v>
                </c:pt>
                <c:pt idx="2">
                  <c:v>58.730158730158735</c:v>
                </c:pt>
                <c:pt idx="3">
                  <c:v>48.529411764705884</c:v>
                </c:pt>
                <c:pt idx="4">
                  <c:v>62.962962962962962</c:v>
                </c:pt>
                <c:pt idx="5">
                  <c:v>59.375000000000014</c:v>
                </c:pt>
                <c:pt idx="6">
                  <c:v>60.526315789473685</c:v>
                </c:pt>
                <c:pt idx="7">
                  <c:v>73.333333333333343</c:v>
                </c:pt>
                <c:pt idx="8">
                  <c:v>59.090909090909093</c:v>
                </c:pt>
                <c:pt idx="9">
                  <c:v>42.424242424242429</c:v>
                </c:pt>
                <c:pt idx="10">
                  <c:v>80</c:v>
                </c:pt>
                <c:pt idx="11">
                  <c:v>46.05263157894737</c:v>
                </c:pt>
                <c:pt idx="12">
                  <c:v>50</c:v>
                </c:pt>
                <c:pt idx="13">
                  <c:v>33.333333333333329</c:v>
                </c:pt>
                <c:pt idx="14">
                  <c:v>56.666666666666679</c:v>
                </c:pt>
                <c:pt idx="15">
                  <c:v>38.70967741935484</c:v>
                </c:pt>
                <c:pt idx="16">
                  <c:v>71.794871794871796</c:v>
                </c:pt>
                <c:pt idx="17">
                  <c:v>50</c:v>
                </c:pt>
                <c:pt idx="18">
                  <c:v>64.285714285714292</c:v>
                </c:pt>
                <c:pt idx="19">
                  <c:v>54.347826086956516</c:v>
                </c:pt>
                <c:pt idx="20">
                  <c:v>80.346820809248555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7E-46B6-AE6F-1441F2CB3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995880"/>
        <c:axId val="961996208"/>
      </c:scatterChart>
      <c:valAx>
        <c:axId val="961995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Inflow TP</a:t>
                </a:r>
                <a:r>
                  <a:rPr lang="en-US" sz="1600" baseline="0"/>
                  <a:t> concentration</a:t>
                </a:r>
                <a:endParaRPr 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996208"/>
        <c:crosses val="autoZero"/>
        <c:crossBetween val="midCat"/>
      </c:valAx>
      <c:valAx>
        <c:axId val="9619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TP removal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995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TSS Removal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StormGarden!$B$67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StormGarden!$A$68:$A$88</c:f>
              <c:numCache>
                <c:formatCode>General</c:formatCode>
                <c:ptCount val="21"/>
                <c:pt idx="0">
                  <c:v>90</c:v>
                </c:pt>
                <c:pt idx="1">
                  <c:v>28</c:v>
                </c:pt>
                <c:pt idx="2">
                  <c:v>48</c:v>
                </c:pt>
                <c:pt idx="3">
                  <c:v>12</c:v>
                </c:pt>
                <c:pt idx="4">
                  <c:v>7</c:v>
                </c:pt>
                <c:pt idx="5">
                  <c:v>15</c:v>
                </c:pt>
                <c:pt idx="6">
                  <c:v>29</c:v>
                </c:pt>
                <c:pt idx="7">
                  <c:v>45.8</c:v>
                </c:pt>
                <c:pt idx="8">
                  <c:v>32</c:v>
                </c:pt>
                <c:pt idx="9">
                  <c:v>14</c:v>
                </c:pt>
                <c:pt idx="10">
                  <c:v>20</c:v>
                </c:pt>
                <c:pt idx="11">
                  <c:v>98</c:v>
                </c:pt>
                <c:pt idx="12">
                  <c:v>21.5</c:v>
                </c:pt>
                <c:pt idx="13">
                  <c:v>19</c:v>
                </c:pt>
                <c:pt idx="14">
                  <c:v>21</c:v>
                </c:pt>
                <c:pt idx="15">
                  <c:v>43</c:v>
                </c:pt>
                <c:pt idx="16">
                  <c:v>41</c:v>
                </c:pt>
                <c:pt idx="17">
                  <c:v>52</c:v>
                </c:pt>
                <c:pt idx="18">
                  <c:v>34</c:v>
                </c:pt>
                <c:pt idx="19">
                  <c:v>27</c:v>
                </c:pt>
              </c:numCache>
            </c:numRef>
          </c:xVal>
          <c:yVal>
            <c:numRef>
              <c:f>StormGarden!$B$68:$B$88</c:f>
              <c:numCache>
                <c:formatCode>General</c:formatCode>
                <c:ptCount val="21"/>
                <c:pt idx="0">
                  <c:v>90</c:v>
                </c:pt>
                <c:pt idx="1">
                  <c:v>89.285714285714292</c:v>
                </c:pt>
                <c:pt idx="2">
                  <c:v>97.916666666666657</c:v>
                </c:pt>
                <c:pt idx="3">
                  <c:v>75</c:v>
                </c:pt>
                <c:pt idx="4">
                  <c:v>85.714285714285708</c:v>
                </c:pt>
                <c:pt idx="5">
                  <c:v>73.333333333333329</c:v>
                </c:pt>
                <c:pt idx="6">
                  <c:v>82.758620689655174</c:v>
                </c:pt>
                <c:pt idx="7">
                  <c:v>96.943231441048042</c:v>
                </c:pt>
                <c:pt idx="8">
                  <c:v>78.125</c:v>
                </c:pt>
                <c:pt idx="9">
                  <c:v>64.285714285714292</c:v>
                </c:pt>
                <c:pt idx="10">
                  <c:v>90</c:v>
                </c:pt>
                <c:pt idx="11">
                  <c:v>93.877551020408163</c:v>
                </c:pt>
                <c:pt idx="12">
                  <c:v>79.069767441860463</c:v>
                </c:pt>
                <c:pt idx="13">
                  <c:v>89.473684210526315</c:v>
                </c:pt>
                <c:pt idx="14">
                  <c:v>76.19047619047619</c:v>
                </c:pt>
                <c:pt idx="15">
                  <c:v>81.395348837209298</c:v>
                </c:pt>
                <c:pt idx="16">
                  <c:v>82.926829268292678</c:v>
                </c:pt>
                <c:pt idx="17">
                  <c:v>94.230769230769226</c:v>
                </c:pt>
                <c:pt idx="18">
                  <c:v>94.117647058823522</c:v>
                </c:pt>
                <c:pt idx="19">
                  <c:v>92.592592592592595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60-47D0-97BB-0118EEC4F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778440"/>
        <c:axId val="447785984"/>
      </c:scatterChart>
      <c:valAx>
        <c:axId val="44777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Inflow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785984"/>
        <c:crosses val="autoZero"/>
        <c:crossBetween val="midCat"/>
      </c:valAx>
      <c:valAx>
        <c:axId val="44778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Remval</a:t>
                </a:r>
                <a:r>
                  <a:rPr lang="en-US" sz="1600" baseline="0"/>
                  <a:t> (%)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778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TreePod!$B$35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TreePod!$A$36:$A$48</c:f>
              <c:numCache>
                <c:formatCode>General</c:formatCode>
                <c:ptCount val="13"/>
                <c:pt idx="0">
                  <c:v>0.108</c:v>
                </c:pt>
                <c:pt idx="1">
                  <c:v>7.8E-2</c:v>
                </c:pt>
                <c:pt idx="2">
                  <c:v>8.5999999999999993E-2</c:v>
                </c:pt>
                <c:pt idx="3">
                  <c:v>0.104</c:v>
                </c:pt>
                <c:pt idx="4">
                  <c:v>7.5999999999999998E-2</c:v>
                </c:pt>
                <c:pt idx="5">
                  <c:v>6.8000000000000005E-2</c:v>
                </c:pt>
                <c:pt idx="6">
                  <c:v>6.4000000000000001E-2</c:v>
                </c:pt>
                <c:pt idx="7">
                  <c:v>0.122</c:v>
                </c:pt>
                <c:pt idx="8">
                  <c:v>0.184</c:v>
                </c:pt>
                <c:pt idx="9">
                  <c:v>0.14599999999999999</c:v>
                </c:pt>
                <c:pt idx="10">
                  <c:v>0.184</c:v>
                </c:pt>
                <c:pt idx="11">
                  <c:v>0.35399999999999998</c:v>
                </c:pt>
                <c:pt idx="12">
                  <c:v>8.2000000000000003E-2</c:v>
                </c:pt>
              </c:numCache>
            </c:numRef>
          </c:xVal>
          <c:yVal>
            <c:numRef>
              <c:f>TreePod!$B$36:$B$48</c:f>
              <c:numCache>
                <c:formatCode>General</c:formatCode>
                <c:ptCount val="13"/>
                <c:pt idx="0">
                  <c:v>62.962962962962962</c:v>
                </c:pt>
                <c:pt idx="1">
                  <c:v>35.897435897435891</c:v>
                </c:pt>
                <c:pt idx="2">
                  <c:v>55.813953488372093</c:v>
                </c:pt>
                <c:pt idx="3">
                  <c:v>42.3</c:v>
                </c:pt>
                <c:pt idx="4">
                  <c:v>63.15789473684211</c:v>
                </c:pt>
                <c:pt idx="5">
                  <c:v>73.52941176470587</c:v>
                </c:pt>
                <c:pt idx="6">
                  <c:v>56.25</c:v>
                </c:pt>
                <c:pt idx="7">
                  <c:v>75.409836065573771</c:v>
                </c:pt>
                <c:pt idx="8">
                  <c:v>84.782608695652172</c:v>
                </c:pt>
                <c:pt idx="9">
                  <c:v>79.452054794520549</c:v>
                </c:pt>
                <c:pt idx="10">
                  <c:v>71.739130434782624</c:v>
                </c:pt>
                <c:pt idx="11">
                  <c:v>85.875706214689259</c:v>
                </c:pt>
                <c:pt idx="12">
                  <c:v>80.487804878048792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EA-46A6-8B28-90C4FD9A1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943640"/>
        <c:axId val="478950200"/>
      </c:scatterChart>
      <c:valAx>
        <c:axId val="478943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50200"/>
        <c:crosses val="autoZero"/>
        <c:crossBetween val="midCat"/>
      </c:valAx>
      <c:valAx>
        <c:axId val="47895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43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TreePod!$B$51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TreePod!$A$52:$A$64</c:f>
              <c:numCache>
                <c:formatCode>General</c:formatCode>
                <c:ptCount val="13"/>
                <c:pt idx="0">
                  <c:v>89</c:v>
                </c:pt>
                <c:pt idx="1">
                  <c:v>35</c:v>
                </c:pt>
                <c:pt idx="2">
                  <c:v>36</c:v>
                </c:pt>
                <c:pt idx="3">
                  <c:v>40</c:v>
                </c:pt>
                <c:pt idx="4">
                  <c:v>23</c:v>
                </c:pt>
                <c:pt idx="5">
                  <c:v>17</c:v>
                </c:pt>
                <c:pt idx="6">
                  <c:v>27</c:v>
                </c:pt>
                <c:pt idx="7">
                  <c:v>53</c:v>
                </c:pt>
                <c:pt idx="8">
                  <c:v>111</c:v>
                </c:pt>
                <c:pt idx="9">
                  <c:v>41</c:v>
                </c:pt>
                <c:pt idx="10">
                  <c:v>130</c:v>
                </c:pt>
                <c:pt idx="11">
                  <c:v>136</c:v>
                </c:pt>
                <c:pt idx="12">
                  <c:v>34</c:v>
                </c:pt>
              </c:numCache>
            </c:numRef>
          </c:xVal>
          <c:yVal>
            <c:numRef>
              <c:f>TreePod!$B$52:$B$64</c:f>
              <c:numCache>
                <c:formatCode>General</c:formatCode>
                <c:ptCount val="13"/>
                <c:pt idx="0">
                  <c:v>77.528089887640448</c:v>
                </c:pt>
                <c:pt idx="1">
                  <c:v>82.857142857142861</c:v>
                </c:pt>
                <c:pt idx="2">
                  <c:v>83.333333333333343</c:v>
                </c:pt>
                <c:pt idx="3">
                  <c:v>82.5</c:v>
                </c:pt>
                <c:pt idx="4">
                  <c:v>82.608695652173907</c:v>
                </c:pt>
                <c:pt idx="5">
                  <c:v>76.470588235294116</c:v>
                </c:pt>
                <c:pt idx="6">
                  <c:v>66.666666666666657</c:v>
                </c:pt>
                <c:pt idx="7">
                  <c:v>96.226415094339629</c:v>
                </c:pt>
                <c:pt idx="8">
                  <c:v>98.198198198198199</c:v>
                </c:pt>
                <c:pt idx="9">
                  <c:v>95.121951219512198</c:v>
                </c:pt>
                <c:pt idx="10">
                  <c:v>96.92307692307692</c:v>
                </c:pt>
                <c:pt idx="11">
                  <c:v>97.794117647058826</c:v>
                </c:pt>
                <c:pt idx="12">
                  <c:v>88.235294117647058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10-46D8-B98C-C8BCB559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948232"/>
        <c:axId val="478943640"/>
      </c:scatterChart>
      <c:valAx>
        <c:axId val="478948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43640"/>
        <c:crosses val="autoZero"/>
        <c:crossBetween val="midCat"/>
      </c:valAx>
      <c:valAx>
        <c:axId val="47894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48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TP removal 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'Kristar flo-gard'!$B$45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'Kristar flo-gard'!$A$46:$A$64</c:f>
              <c:numCache>
                <c:formatCode>General</c:formatCode>
                <c:ptCount val="19"/>
                <c:pt idx="0">
                  <c:v>0.58499999999999996</c:v>
                </c:pt>
                <c:pt idx="1">
                  <c:v>0.17399999999999999</c:v>
                </c:pt>
                <c:pt idx="2">
                  <c:v>0.127</c:v>
                </c:pt>
                <c:pt idx="3">
                  <c:v>0.44400000000000001</c:v>
                </c:pt>
                <c:pt idx="4">
                  <c:v>0.314</c:v>
                </c:pt>
                <c:pt idx="5">
                  <c:v>0.38100000000000001</c:v>
                </c:pt>
                <c:pt idx="6">
                  <c:v>0.111</c:v>
                </c:pt>
                <c:pt idx="7">
                  <c:v>3.4000000000000002E-2</c:v>
                </c:pt>
                <c:pt idx="8">
                  <c:v>8.2000000000000003E-2</c:v>
                </c:pt>
                <c:pt idx="9">
                  <c:v>0.107</c:v>
                </c:pt>
                <c:pt idx="10">
                  <c:v>7.1999999999999995E-2</c:v>
                </c:pt>
                <c:pt idx="11">
                  <c:v>5.3999999999999999E-2</c:v>
                </c:pt>
                <c:pt idx="12">
                  <c:v>0.113</c:v>
                </c:pt>
                <c:pt idx="13">
                  <c:v>0.46400000000000002</c:v>
                </c:pt>
                <c:pt idx="14">
                  <c:v>0.218</c:v>
                </c:pt>
                <c:pt idx="15">
                  <c:v>6.7000000000000004E-2</c:v>
                </c:pt>
                <c:pt idx="16">
                  <c:v>1.08</c:v>
                </c:pt>
                <c:pt idx="17">
                  <c:v>0.624</c:v>
                </c:pt>
                <c:pt idx="18">
                  <c:v>0.16200000000000001</c:v>
                </c:pt>
              </c:numCache>
            </c:numRef>
          </c:xVal>
          <c:yVal>
            <c:numRef>
              <c:f>'Kristar flo-gard'!$B$46:$B$64</c:f>
              <c:numCache>
                <c:formatCode>General</c:formatCode>
                <c:ptCount val="19"/>
                <c:pt idx="0">
                  <c:v>61.53846153846154</c:v>
                </c:pt>
                <c:pt idx="1">
                  <c:v>70.689655172413808</c:v>
                </c:pt>
                <c:pt idx="2">
                  <c:v>62.204724409448822</c:v>
                </c:pt>
                <c:pt idx="3">
                  <c:v>88.063063063063069</c:v>
                </c:pt>
                <c:pt idx="4">
                  <c:v>35.35031847133758</c:v>
                </c:pt>
                <c:pt idx="5">
                  <c:v>59.580052493438316</c:v>
                </c:pt>
                <c:pt idx="6">
                  <c:v>-0.9009009009009018</c:v>
                </c:pt>
                <c:pt idx="7">
                  <c:v>20.588235294117656</c:v>
                </c:pt>
                <c:pt idx="8">
                  <c:v>30.487804878048781</c:v>
                </c:pt>
                <c:pt idx="9">
                  <c:v>84.112149532710276</c:v>
                </c:pt>
                <c:pt idx="10">
                  <c:v>69.444444444444443</c:v>
                </c:pt>
                <c:pt idx="11">
                  <c:v>62.962962962962962</c:v>
                </c:pt>
                <c:pt idx="12">
                  <c:v>77.876106194690252</c:v>
                </c:pt>
                <c:pt idx="13">
                  <c:v>72.84482758620689</c:v>
                </c:pt>
                <c:pt idx="14">
                  <c:v>71.100917431192656</c:v>
                </c:pt>
                <c:pt idx="15">
                  <c:v>34.328358208955237</c:v>
                </c:pt>
                <c:pt idx="16">
                  <c:v>96.018518518518519</c:v>
                </c:pt>
                <c:pt idx="17">
                  <c:v>82.211538461538453</c:v>
                </c:pt>
                <c:pt idx="18">
                  <c:v>63.580246913580254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D1-47EC-AEB2-AF1FFE550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835888"/>
        <c:axId val="801833920"/>
      </c:scatterChart>
      <c:valAx>
        <c:axId val="80183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833920"/>
        <c:crosses val="autoZero"/>
        <c:crossBetween val="midCat"/>
        <c:majorUnit val="0.1"/>
      </c:valAx>
      <c:valAx>
        <c:axId val="80183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835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'Kristar flo-gard'!$B$68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'Kristar flo-gard'!$A$69:$A$90</c:f>
              <c:numCache>
                <c:formatCode>General</c:formatCode>
                <c:ptCount val="22"/>
                <c:pt idx="0">
                  <c:v>195</c:v>
                </c:pt>
                <c:pt idx="1">
                  <c:v>58</c:v>
                </c:pt>
                <c:pt idx="2">
                  <c:v>70</c:v>
                </c:pt>
                <c:pt idx="3">
                  <c:v>139</c:v>
                </c:pt>
                <c:pt idx="4">
                  <c:v>170</c:v>
                </c:pt>
                <c:pt idx="5">
                  <c:v>190</c:v>
                </c:pt>
                <c:pt idx="6">
                  <c:v>28</c:v>
                </c:pt>
                <c:pt idx="7">
                  <c:v>22</c:v>
                </c:pt>
                <c:pt idx="8">
                  <c:v>15</c:v>
                </c:pt>
                <c:pt idx="9">
                  <c:v>9</c:v>
                </c:pt>
                <c:pt idx="10">
                  <c:v>41</c:v>
                </c:pt>
                <c:pt idx="11">
                  <c:v>65</c:v>
                </c:pt>
                <c:pt idx="12">
                  <c:v>36</c:v>
                </c:pt>
                <c:pt idx="13">
                  <c:v>12</c:v>
                </c:pt>
                <c:pt idx="14">
                  <c:v>71</c:v>
                </c:pt>
                <c:pt idx="15">
                  <c:v>182</c:v>
                </c:pt>
                <c:pt idx="16">
                  <c:v>109</c:v>
                </c:pt>
                <c:pt idx="17">
                  <c:v>55</c:v>
                </c:pt>
                <c:pt idx="18">
                  <c:v>30</c:v>
                </c:pt>
                <c:pt idx="19">
                  <c:v>168</c:v>
                </c:pt>
                <c:pt idx="20">
                  <c:v>103</c:v>
                </c:pt>
                <c:pt idx="21">
                  <c:v>60</c:v>
                </c:pt>
              </c:numCache>
            </c:numRef>
          </c:xVal>
          <c:yVal>
            <c:numRef>
              <c:f>'Kristar flo-gard'!$B$69:$B$90</c:f>
              <c:numCache>
                <c:formatCode>General</c:formatCode>
                <c:ptCount val="22"/>
                <c:pt idx="0">
                  <c:v>55.384615384615387</c:v>
                </c:pt>
                <c:pt idx="1">
                  <c:v>81.034482758620683</c:v>
                </c:pt>
                <c:pt idx="2">
                  <c:v>90.428571428571431</c:v>
                </c:pt>
                <c:pt idx="3">
                  <c:v>94.60431654676259</c:v>
                </c:pt>
                <c:pt idx="4">
                  <c:v>85</c:v>
                </c:pt>
                <c:pt idx="5">
                  <c:v>85.78947368421052</c:v>
                </c:pt>
                <c:pt idx="6">
                  <c:v>81.071428571428569</c:v>
                </c:pt>
                <c:pt idx="7">
                  <c:v>31.818181818181817</c:v>
                </c:pt>
                <c:pt idx="8">
                  <c:v>63.333333333333329</c:v>
                </c:pt>
                <c:pt idx="9">
                  <c:v>58.888888888888893</c:v>
                </c:pt>
                <c:pt idx="10">
                  <c:v>68.292682926829272</c:v>
                </c:pt>
                <c:pt idx="11">
                  <c:v>95.384615384615387</c:v>
                </c:pt>
                <c:pt idx="12">
                  <c:v>83.333333333333343</c:v>
                </c:pt>
                <c:pt idx="13">
                  <c:v>54.166666666666664</c:v>
                </c:pt>
                <c:pt idx="14">
                  <c:v>94.366197183098592</c:v>
                </c:pt>
                <c:pt idx="15">
                  <c:v>80.219780219780219</c:v>
                </c:pt>
                <c:pt idx="16">
                  <c:v>83.486238532110093</c:v>
                </c:pt>
                <c:pt idx="17">
                  <c:v>61.818181818181813</c:v>
                </c:pt>
                <c:pt idx="18">
                  <c:v>50</c:v>
                </c:pt>
                <c:pt idx="19">
                  <c:v>93.452380952380949</c:v>
                </c:pt>
                <c:pt idx="20">
                  <c:v>73.786407766990294</c:v>
                </c:pt>
                <c:pt idx="21">
                  <c:v>78.333333333333329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C1-4A14-AA11-52946A8CE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330728"/>
        <c:axId val="445326464"/>
      </c:scatterChart>
      <c:valAx>
        <c:axId val="445330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26464"/>
        <c:crosses val="autoZero"/>
        <c:crossBetween val="midCat"/>
      </c:valAx>
      <c:valAx>
        <c:axId val="44532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30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worksheet!$A$1:$A$20</c:f>
              <c:numCache>
                <c:formatCode>General</c:formatCode>
                <c:ptCount val="20"/>
                <c:pt idx="0">
                  <c:v>85.714285714285722</c:v>
                </c:pt>
                <c:pt idx="1">
                  <c:v>56.19047619047619</c:v>
                </c:pt>
                <c:pt idx="2">
                  <c:v>23.076923076923073</c:v>
                </c:pt>
                <c:pt idx="3">
                  <c:v>72.222222222222229</c:v>
                </c:pt>
                <c:pt idx="4">
                  <c:v>-25.925925925925934</c:v>
                </c:pt>
                <c:pt idx="5">
                  <c:v>66.666666666666657</c:v>
                </c:pt>
                <c:pt idx="6">
                  <c:v>65.591397849462368</c:v>
                </c:pt>
                <c:pt idx="7">
                  <c:v>40.909090909090907</c:v>
                </c:pt>
                <c:pt idx="8">
                  <c:v>53.658536585365859</c:v>
                </c:pt>
                <c:pt idx="9">
                  <c:v>40</c:v>
                </c:pt>
                <c:pt idx="10">
                  <c:v>35.13513513513513</c:v>
                </c:pt>
                <c:pt idx="11">
                  <c:v>-9.7560975609756024</c:v>
                </c:pt>
                <c:pt idx="12">
                  <c:v>50.704225352112665</c:v>
                </c:pt>
                <c:pt idx="13">
                  <c:v>-60.000000000000007</c:v>
                </c:pt>
                <c:pt idx="14">
                  <c:v>10.526315789473676</c:v>
                </c:pt>
                <c:pt idx="15">
                  <c:v>-50</c:v>
                </c:pt>
                <c:pt idx="16">
                  <c:v>45.238095238095241</c:v>
                </c:pt>
                <c:pt idx="17">
                  <c:v>10.416666666666675</c:v>
                </c:pt>
                <c:pt idx="18">
                  <c:v>50</c:v>
                </c:pt>
                <c:pt idx="19">
                  <c:v>57.971014492753625</c:v>
                </c:pt>
              </c:numCache>
            </c:numRef>
          </c:xVal>
          <c:yVal>
            <c:numRef>
              <c:f>worksheet!$B$1:$B$20</c:f>
              <c:numCache>
                <c:formatCode>General</c:formatCode>
                <c:ptCount val="20"/>
                <c:pt idx="0">
                  <c:v>6.0000000000000001E-3</c:v>
                </c:pt>
                <c:pt idx="1">
                  <c:v>1.0999999999999999E-2</c:v>
                </c:pt>
                <c:pt idx="2">
                  <c:v>8.0000000000000002E-3</c:v>
                </c:pt>
                <c:pt idx="3">
                  <c:v>0.01</c:v>
                </c:pt>
                <c:pt idx="4">
                  <c:v>1.7000000000000001E-2</c:v>
                </c:pt>
                <c:pt idx="5">
                  <c:v>1.9E-2</c:v>
                </c:pt>
                <c:pt idx="6">
                  <c:v>2.1999999999999999E-2</c:v>
                </c:pt>
                <c:pt idx="7">
                  <c:v>2.5000000000000001E-2</c:v>
                </c:pt>
                <c:pt idx="8">
                  <c:v>0.01</c:v>
                </c:pt>
                <c:pt idx="9">
                  <c:v>8.9999999999999993E-3</c:v>
                </c:pt>
                <c:pt idx="10">
                  <c:v>1.4E-2</c:v>
                </c:pt>
                <c:pt idx="11">
                  <c:v>0.04</c:v>
                </c:pt>
                <c:pt idx="12">
                  <c:v>1.7000000000000001E-2</c:v>
                </c:pt>
                <c:pt idx="13">
                  <c:v>8.0000000000000002E-3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0.01</c:v>
                </c:pt>
                <c:pt idx="17">
                  <c:v>1.7000000000000001E-2</c:v>
                </c:pt>
                <c:pt idx="18">
                  <c:v>1.6E-2</c:v>
                </c:pt>
                <c:pt idx="19">
                  <c:v>1.2E-2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C8-4736-8F70-26D607799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378320"/>
        <c:axId val="1062379568"/>
      </c:scatterChart>
      <c:valAx>
        <c:axId val="106237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379568"/>
        <c:crosses val="autoZero"/>
        <c:crossBetween val="midCat"/>
      </c:valAx>
      <c:valAx>
        <c:axId val="106237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378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Filterra!$B$70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Filterra!$A$71:$A$92</c:f>
              <c:numCache>
                <c:formatCode>General</c:formatCode>
                <c:ptCount val="22"/>
                <c:pt idx="0">
                  <c:v>30</c:v>
                </c:pt>
                <c:pt idx="1">
                  <c:v>14</c:v>
                </c:pt>
                <c:pt idx="2">
                  <c:v>12</c:v>
                </c:pt>
                <c:pt idx="3">
                  <c:v>9.5</c:v>
                </c:pt>
                <c:pt idx="4">
                  <c:v>107</c:v>
                </c:pt>
                <c:pt idx="5">
                  <c:v>86</c:v>
                </c:pt>
                <c:pt idx="6">
                  <c:v>26</c:v>
                </c:pt>
                <c:pt idx="7">
                  <c:v>55</c:v>
                </c:pt>
                <c:pt idx="8">
                  <c:v>56</c:v>
                </c:pt>
                <c:pt idx="9">
                  <c:v>7.5</c:v>
                </c:pt>
                <c:pt idx="10">
                  <c:v>60</c:v>
                </c:pt>
                <c:pt idx="11">
                  <c:v>73</c:v>
                </c:pt>
                <c:pt idx="12">
                  <c:v>30</c:v>
                </c:pt>
                <c:pt idx="13">
                  <c:v>49</c:v>
                </c:pt>
                <c:pt idx="14">
                  <c:v>80</c:v>
                </c:pt>
                <c:pt idx="15">
                  <c:v>70</c:v>
                </c:pt>
                <c:pt idx="16">
                  <c:v>38</c:v>
                </c:pt>
                <c:pt idx="17">
                  <c:v>138</c:v>
                </c:pt>
                <c:pt idx="18">
                  <c:v>30</c:v>
                </c:pt>
                <c:pt idx="19">
                  <c:v>122</c:v>
                </c:pt>
                <c:pt idx="20">
                  <c:v>30</c:v>
                </c:pt>
                <c:pt idx="21">
                  <c:v>25</c:v>
                </c:pt>
              </c:numCache>
            </c:numRef>
          </c:xVal>
          <c:yVal>
            <c:numRef>
              <c:f>Filterra!$B$71:$B$92</c:f>
              <c:numCache>
                <c:formatCode>General</c:formatCode>
                <c:ptCount val="22"/>
                <c:pt idx="0">
                  <c:v>77</c:v>
                </c:pt>
                <c:pt idx="1">
                  <c:v>66</c:v>
                </c:pt>
                <c:pt idx="2">
                  <c:v>75</c:v>
                </c:pt>
                <c:pt idx="3">
                  <c:v>72</c:v>
                </c:pt>
                <c:pt idx="4">
                  <c:v>95</c:v>
                </c:pt>
                <c:pt idx="5">
                  <c:v>97</c:v>
                </c:pt>
                <c:pt idx="6">
                  <c:v>90</c:v>
                </c:pt>
                <c:pt idx="7">
                  <c:v>91</c:v>
                </c:pt>
                <c:pt idx="8">
                  <c:v>95</c:v>
                </c:pt>
                <c:pt idx="9">
                  <c:v>77</c:v>
                </c:pt>
                <c:pt idx="10">
                  <c:v>94</c:v>
                </c:pt>
                <c:pt idx="11">
                  <c:v>97</c:v>
                </c:pt>
                <c:pt idx="12">
                  <c:v>94</c:v>
                </c:pt>
                <c:pt idx="13">
                  <c:v>89</c:v>
                </c:pt>
                <c:pt idx="14">
                  <c:v>94</c:v>
                </c:pt>
                <c:pt idx="15">
                  <c:v>86</c:v>
                </c:pt>
                <c:pt idx="16">
                  <c:v>87</c:v>
                </c:pt>
                <c:pt idx="17">
                  <c:v>66</c:v>
                </c:pt>
                <c:pt idx="18">
                  <c:v>82</c:v>
                </c:pt>
                <c:pt idx="19">
                  <c:v>94</c:v>
                </c:pt>
                <c:pt idx="20">
                  <c:v>91</c:v>
                </c:pt>
                <c:pt idx="21">
                  <c:v>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A6-4455-8CC0-04D6EC496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602431"/>
        <c:axId val="1067976495"/>
      </c:scatterChart>
      <c:valAx>
        <c:axId val="1112602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Influent TSS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976495"/>
        <c:crosses val="autoZero"/>
        <c:crossBetween val="midCat"/>
      </c:valAx>
      <c:valAx>
        <c:axId val="106797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6024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worksheet!$S$1</c:f>
              <c:strCache>
                <c:ptCount val="1"/>
                <c:pt idx="0">
                  <c:v>Filterra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worksheet!$R$2:$R$41</c:f>
              <c:numCache>
                <c:formatCode>General</c:formatCode>
                <c:ptCount val="40"/>
                <c:pt idx="0">
                  <c:v>3.896103896103896E-2</c:v>
                </c:pt>
                <c:pt idx="1">
                  <c:v>2.777777777777778E-2</c:v>
                </c:pt>
                <c:pt idx="2">
                  <c:v>9.3137254901960786E-2</c:v>
                </c:pt>
                <c:pt idx="3">
                  <c:v>0.11827956989247311</c:v>
                </c:pt>
                <c:pt idx="4">
                  <c:v>9.8360655737704916E-2</c:v>
                </c:pt>
                <c:pt idx="5">
                  <c:v>8.6956521739130432E-2</c:v>
                </c:pt>
                <c:pt idx="6">
                  <c:v>0.10476190476190476</c:v>
                </c:pt>
                <c:pt idx="7">
                  <c:v>9.2857142857142846E-2</c:v>
                </c:pt>
                <c:pt idx="8">
                  <c:v>0.12195121951219512</c:v>
                </c:pt>
                <c:pt idx="9">
                  <c:v>0.11971830985915495</c:v>
                </c:pt>
                <c:pt idx="10">
                  <c:v>0.14285714285714285</c:v>
                </c:pt>
                <c:pt idx="11">
                  <c:v>0.11904761904761904</c:v>
                </c:pt>
                <c:pt idx="12">
                  <c:v>0.12857142857142856</c:v>
                </c:pt>
                <c:pt idx="13">
                  <c:v>9.45945945945946E-2</c:v>
                </c:pt>
                <c:pt idx="14">
                  <c:v>8.5714285714285701E-2</c:v>
                </c:pt>
                <c:pt idx="15">
                  <c:v>0.15384615384615385</c:v>
                </c:pt>
                <c:pt idx="16">
                  <c:v>0.13157894736842105</c:v>
                </c:pt>
                <c:pt idx="17">
                  <c:v>0.17708333333333334</c:v>
                </c:pt>
                <c:pt idx="18">
                  <c:v>2.3913043478260867E-2</c:v>
                </c:pt>
                <c:pt idx="19" formatCode="0.000">
                  <c:v>0.25</c:v>
                </c:pt>
                <c:pt idx="20" formatCode="0.000">
                  <c:v>0.19999999999999998</c:v>
                </c:pt>
                <c:pt idx="21" formatCode="0.000">
                  <c:v>0.25</c:v>
                </c:pt>
                <c:pt idx="22" formatCode="0.000">
                  <c:v>0.33333333333333337</c:v>
                </c:pt>
                <c:pt idx="23" formatCode="0.000">
                  <c:v>3.0303030303030304E-2</c:v>
                </c:pt>
                <c:pt idx="24" formatCode="0.000">
                  <c:v>5.8823529411764705E-2</c:v>
                </c:pt>
                <c:pt idx="25" formatCode="0.000">
                  <c:v>9.0909090909090912E-2</c:v>
                </c:pt>
                <c:pt idx="26" formatCode="0.000">
                  <c:v>7.6923076923076927E-2</c:v>
                </c:pt>
                <c:pt idx="27" formatCode="0.000">
                  <c:v>0.11111111111111112</c:v>
                </c:pt>
                <c:pt idx="28" formatCode="0.000">
                  <c:v>0.25</c:v>
                </c:pt>
                <c:pt idx="29" formatCode="0.000">
                  <c:v>0.11111111111111112</c:v>
                </c:pt>
                <c:pt idx="30" formatCode="0.000">
                  <c:v>6.6666666666666666E-2</c:v>
                </c:pt>
                <c:pt idx="31" formatCode="0.000">
                  <c:v>0.16666666666666669</c:v>
                </c:pt>
                <c:pt idx="32" formatCode="0.000">
                  <c:v>7.6923076923076927E-2</c:v>
                </c:pt>
                <c:pt idx="33" formatCode="0.000">
                  <c:v>5.5555555555555559E-2</c:v>
                </c:pt>
                <c:pt idx="34" formatCode="0.000">
                  <c:v>1.9230769230769232E-2</c:v>
                </c:pt>
                <c:pt idx="35" formatCode="0.000">
                  <c:v>0</c:v>
                </c:pt>
                <c:pt idx="36" formatCode="0.000">
                  <c:v>0.14285714285714285</c:v>
                </c:pt>
                <c:pt idx="37" formatCode="0.000">
                  <c:v>4.1666666666666671E-2</c:v>
                </c:pt>
                <c:pt idx="38" formatCode="0.000">
                  <c:v>0</c:v>
                </c:pt>
                <c:pt idx="39" formatCode="0.000">
                  <c:v>0.33333333333333337</c:v>
                </c:pt>
              </c:numCache>
            </c:numRef>
          </c:xVal>
          <c:yVal>
            <c:numRef>
              <c:f>worksheet!$S$2:$S$41</c:f>
              <c:numCache>
                <c:formatCode>General</c:formatCode>
                <c:ptCount val="40"/>
                <c:pt idx="19">
                  <c:v>60</c:v>
                </c:pt>
                <c:pt idx="20">
                  <c:v>26</c:v>
                </c:pt>
                <c:pt idx="21">
                  <c:v>28</c:v>
                </c:pt>
                <c:pt idx="22">
                  <c:v>29</c:v>
                </c:pt>
                <c:pt idx="23">
                  <c:v>82</c:v>
                </c:pt>
                <c:pt idx="24">
                  <c:v>88</c:v>
                </c:pt>
                <c:pt idx="25">
                  <c:v>46</c:v>
                </c:pt>
                <c:pt idx="26">
                  <c:v>68</c:v>
                </c:pt>
                <c:pt idx="27">
                  <c:v>67</c:v>
                </c:pt>
                <c:pt idx="28">
                  <c:v>44</c:v>
                </c:pt>
                <c:pt idx="29">
                  <c:v>72</c:v>
                </c:pt>
                <c:pt idx="30">
                  <c:v>83</c:v>
                </c:pt>
                <c:pt idx="31">
                  <c:v>59</c:v>
                </c:pt>
                <c:pt idx="32">
                  <c:v>75</c:v>
                </c:pt>
                <c:pt idx="33">
                  <c:v>71</c:v>
                </c:pt>
                <c:pt idx="34">
                  <c:v>90</c:v>
                </c:pt>
                <c:pt idx="35">
                  <c:v>69</c:v>
                </c:pt>
                <c:pt idx="36">
                  <c:v>54</c:v>
                </c:pt>
                <c:pt idx="37">
                  <c:v>95</c:v>
                </c:pt>
                <c:pt idx="38">
                  <c:v>33</c:v>
                </c:pt>
                <c:pt idx="39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7F-4D37-B309-4365C38957B6}"/>
            </c:ext>
          </c:extLst>
        </c:ser>
        <c:ser>
          <c:idx val="1"/>
          <c:order val="1"/>
          <c:tx>
            <c:strRef>
              <c:f>worksheet!$T$1</c:f>
              <c:strCache>
                <c:ptCount val="1"/>
                <c:pt idx="0">
                  <c:v>UpFlo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worksheet!$R$2:$R$41</c:f>
              <c:numCache>
                <c:formatCode>General</c:formatCode>
                <c:ptCount val="40"/>
                <c:pt idx="0">
                  <c:v>3.896103896103896E-2</c:v>
                </c:pt>
                <c:pt idx="1">
                  <c:v>2.777777777777778E-2</c:v>
                </c:pt>
                <c:pt idx="2">
                  <c:v>9.3137254901960786E-2</c:v>
                </c:pt>
                <c:pt idx="3">
                  <c:v>0.11827956989247311</c:v>
                </c:pt>
                <c:pt idx="4">
                  <c:v>9.8360655737704916E-2</c:v>
                </c:pt>
                <c:pt idx="5">
                  <c:v>8.6956521739130432E-2</c:v>
                </c:pt>
                <c:pt idx="6">
                  <c:v>0.10476190476190476</c:v>
                </c:pt>
                <c:pt idx="7">
                  <c:v>9.2857142857142846E-2</c:v>
                </c:pt>
                <c:pt idx="8">
                  <c:v>0.12195121951219512</c:v>
                </c:pt>
                <c:pt idx="9">
                  <c:v>0.11971830985915495</c:v>
                </c:pt>
                <c:pt idx="10">
                  <c:v>0.14285714285714285</c:v>
                </c:pt>
                <c:pt idx="11">
                  <c:v>0.11904761904761904</c:v>
                </c:pt>
                <c:pt idx="12">
                  <c:v>0.12857142857142856</c:v>
                </c:pt>
                <c:pt idx="13">
                  <c:v>9.45945945945946E-2</c:v>
                </c:pt>
                <c:pt idx="14">
                  <c:v>8.5714285714285701E-2</c:v>
                </c:pt>
                <c:pt idx="15">
                  <c:v>0.15384615384615385</c:v>
                </c:pt>
                <c:pt idx="16">
                  <c:v>0.13157894736842105</c:v>
                </c:pt>
                <c:pt idx="17">
                  <c:v>0.17708333333333334</c:v>
                </c:pt>
                <c:pt idx="18">
                  <c:v>2.3913043478260867E-2</c:v>
                </c:pt>
                <c:pt idx="19" formatCode="0.000">
                  <c:v>0.25</c:v>
                </c:pt>
                <c:pt idx="20" formatCode="0.000">
                  <c:v>0.19999999999999998</c:v>
                </c:pt>
                <c:pt idx="21" formatCode="0.000">
                  <c:v>0.25</c:v>
                </c:pt>
                <c:pt idx="22" formatCode="0.000">
                  <c:v>0.33333333333333337</c:v>
                </c:pt>
                <c:pt idx="23" formatCode="0.000">
                  <c:v>3.0303030303030304E-2</c:v>
                </c:pt>
                <c:pt idx="24" formatCode="0.000">
                  <c:v>5.8823529411764705E-2</c:v>
                </c:pt>
                <c:pt idx="25" formatCode="0.000">
                  <c:v>9.0909090909090912E-2</c:v>
                </c:pt>
                <c:pt idx="26" formatCode="0.000">
                  <c:v>7.6923076923076927E-2</c:v>
                </c:pt>
                <c:pt idx="27" formatCode="0.000">
                  <c:v>0.11111111111111112</c:v>
                </c:pt>
                <c:pt idx="28" formatCode="0.000">
                  <c:v>0.25</c:v>
                </c:pt>
                <c:pt idx="29" formatCode="0.000">
                  <c:v>0.11111111111111112</c:v>
                </c:pt>
                <c:pt idx="30" formatCode="0.000">
                  <c:v>6.6666666666666666E-2</c:v>
                </c:pt>
                <c:pt idx="31" formatCode="0.000">
                  <c:v>0.16666666666666669</c:v>
                </c:pt>
                <c:pt idx="32" formatCode="0.000">
                  <c:v>7.6923076923076927E-2</c:v>
                </c:pt>
                <c:pt idx="33" formatCode="0.000">
                  <c:v>5.5555555555555559E-2</c:v>
                </c:pt>
                <c:pt idx="34" formatCode="0.000">
                  <c:v>1.9230769230769232E-2</c:v>
                </c:pt>
                <c:pt idx="35" formatCode="0.000">
                  <c:v>0</c:v>
                </c:pt>
                <c:pt idx="36" formatCode="0.000">
                  <c:v>0.14285714285714285</c:v>
                </c:pt>
                <c:pt idx="37" formatCode="0.000">
                  <c:v>4.1666666666666671E-2</c:v>
                </c:pt>
                <c:pt idx="38" formatCode="0.000">
                  <c:v>0</c:v>
                </c:pt>
                <c:pt idx="39" formatCode="0.000">
                  <c:v>0.33333333333333337</c:v>
                </c:pt>
              </c:numCache>
            </c:numRef>
          </c:xVal>
          <c:yVal>
            <c:numRef>
              <c:f>worksheet!$T$2:$T$41</c:f>
              <c:numCache>
                <c:formatCode>General</c:formatCode>
                <c:ptCount val="40"/>
                <c:pt idx="0">
                  <c:v>85.714285714285722</c:v>
                </c:pt>
                <c:pt idx="1">
                  <c:v>72.222222222222229</c:v>
                </c:pt>
                <c:pt idx="2">
                  <c:v>66.666666666666657</c:v>
                </c:pt>
                <c:pt idx="3">
                  <c:v>65.591397849462368</c:v>
                </c:pt>
                <c:pt idx="4">
                  <c:v>60.655737704918032</c:v>
                </c:pt>
                <c:pt idx="5">
                  <c:v>57.971014492753625</c:v>
                </c:pt>
                <c:pt idx="6">
                  <c:v>56.19047619047619</c:v>
                </c:pt>
                <c:pt idx="7">
                  <c:v>54.285714285714292</c:v>
                </c:pt>
                <c:pt idx="8">
                  <c:v>53.658536585365859</c:v>
                </c:pt>
                <c:pt idx="9">
                  <c:v>50.704225352112665</c:v>
                </c:pt>
                <c:pt idx="10">
                  <c:v>50</c:v>
                </c:pt>
                <c:pt idx="11">
                  <c:v>45.238095238095241</c:v>
                </c:pt>
                <c:pt idx="12">
                  <c:v>40</c:v>
                </c:pt>
                <c:pt idx="13">
                  <c:v>35.13513513513513</c:v>
                </c:pt>
                <c:pt idx="14">
                  <c:v>28.571428571428577</c:v>
                </c:pt>
                <c:pt idx="15">
                  <c:v>23.076923076923073</c:v>
                </c:pt>
                <c:pt idx="16">
                  <c:v>10.526315789473676</c:v>
                </c:pt>
                <c:pt idx="17">
                  <c:v>10.416666666666675</c:v>
                </c:pt>
                <c:pt idx="18">
                  <c:v>8.6956521739130501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7F-4D37-B309-4365C3895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728111"/>
        <c:axId val="1879733519"/>
      </c:scatterChart>
      <c:valAx>
        <c:axId val="18797281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OP:TP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9733519"/>
        <c:crosses val="autoZero"/>
        <c:crossBetween val="midCat"/>
      </c:valAx>
      <c:valAx>
        <c:axId val="187973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9728111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worksheet!$AL$1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worksheet!$AK$2:$AK$80</c:f>
              <c:numCache>
                <c:formatCode>General</c:formatCode>
                <c:ptCount val="79"/>
                <c:pt idx="0">
                  <c:v>0.17</c:v>
                </c:pt>
                <c:pt idx="1">
                  <c:v>0.57999999999999996</c:v>
                </c:pt>
                <c:pt idx="2">
                  <c:v>0.56000000000000005</c:v>
                </c:pt>
                <c:pt idx="3">
                  <c:v>9.8000000000000004E-2</c:v>
                </c:pt>
                <c:pt idx="4">
                  <c:v>0.28000000000000003</c:v>
                </c:pt>
                <c:pt idx="5">
                  <c:v>0.154</c:v>
                </c:pt>
                <c:pt idx="6">
                  <c:v>0.154</c:v>
                </c:pt>
                <c:pt idx="7">
                  <c:v>7.0000000000000007E-2</c:v>
                </c:pt>
                <c:pt idx="8">
                  <c:v>0.14000000000000001</c:v>
                </c:pt>
                <c:pt idx="9">
                  <c:v>0.69</c:v>
                </c:pt>
                <c:pt idx="10">
                  <c:v>0.32</c:v>
                </c:pt>
                <c:pt idx="11">
                  <c:v>0.42</c:v>
                </c:pt>
                <c:pt idx="12">
                  <c:v>0.65</c:v>
                </c:pt>
                <c:pt idx="13">
                  <c:v>0.21</c:v>
                </c:pt>
                <c:pt idx="14">
                  <c:v>0.2</c:v>
                </c:pt>
                <c:pt idx="15">
                  <c:v>0.25700000000000001</c:v>
                </c:pt>
                <c:pt idx="16">
                  <c:v>0.31</c:v>
                </c:pt>
                <c:pt idx="17">
                  <c:v>0.16500000000000001</c:v>
                </c:pt>
                <c:pt idx="18">
                  <c:v>0.15</c:v>
                </c:pt>
                <c:pt idx="19">
                  <c:v>0.22</c:v>
                </c:pt>
                <c:pt idx="20">
                  <c:v>0.36</c:v>
                </c:pt>
                <c:pt idx="21">
                  <c:v>0.36</c:v>
                </c:pt>
                <c:pt idx="22">
                  <c:v>9.1999999999999998E-2</c:v>
                </c:pt>
                <c:pt idx="23">
                  <c:v>7.4999999999999997E-2</c:v>
                </c:pt>
                <c:pt idx="24">
                  <c:v>0.42</c:v>
                </c:pt>
                <c:pt idx="25">
                  <c:v>0.13</c:v>
                </c:pt>
                <c:pt idx="26">
                  <c:v>0.39800000000000002</c:v>
                </c:pt>
                <c:pt idx="27">
                  <c:v>0.20399999999999999</c:v>
                </c:pt>
                <c:pt idx="28">
                  <c:v>0.20399999999999999</c:v>
                </c:pt>
                <c:pt idx="29">
                  <c:v>7.2999999999999995E-2</c:v>
                </c:pt>
                <c:pt idx="30">
                  <c:v>0.186</c:v>
                </c:pt>
                <c:pt idx="31">
                  <c:v>0.186</c:v>
                </c:pt>
                <c:pt idx="32">
                  <c:v>0.18</c:v>
                </c:pt>
                <c:pt idx="33">
                  <c:v>2.7E-2</c:v>
                </c:pt>
                <c:pt idx="34">
                  <c:v>9.2999999999999999E-2</c:v>
                </c:pt>
                <c:pt idx="35">
                  <c:v>0.1</c:v>
                </c:pt>
                <c:pt idx="36">
                  <c:v>0.122</c:v>
                </c:pt>
                <c:pt idx="37">
                  <c:v>0.122</c:v>
                </c:pt>
                <c:pt idx="38">
                  <c:v>9.8000000000000004E-2</c:v>
                </c:pt>
                <c:pt idx="39">
                  <c:v>0.17</c:v>
                </c:pt>
                <c:pt idx="40">
                  <c:v>0.15</c:v>
                </c:pt>
                <c:pt idx="41">
                  <c:v>0.13800000000000001</c:v>
                </c:pt>
                <c:pt idx="42">
                  <c:v>0.13800000000000001</c:v>
                </c:pt>
                <c:pt idx="43">
                  <c:v>0.09</c:v>
                </c:pt>
                <c:pt idx="44">
                  <c:v>0.105</c:v>
                </c:pt>
                <c:pt idx="45">
                  <c:v>0.105</c:v>
                </c:pt>
                <c:pt idx="46">
                  <c:v>0.18</c:v>
                </c:pt>
                <c:pt idx="47">
                  <c:v>0.114</c:v>
                </c:pt>
                <c:pt idx="48">
                  <c:v>0.14000000000000001</c:v>
                </c:pt>
                <c:pt idx="49">
                  <c:v>0.14000000000000001</c:v>
                </c:pt>
                <c:pt idx="50">
                  <c:v>8.2000000000000003E-2</c:v>
                </c:pt>
                <c:pt idx="51">
                  <c:v>8.2000000000000003E-2</c:v>
                </c:pt>
                <c:pt idx="52">
                  <c:v>0.56000000000000005</c:v>
                </c:pt>
                <c:pt idx="53">
                  <c:v>0.21199999999999999</c:v>
                </c:pt>
                <c:pt idx="54">
                  <c:v>0.14199999999999999</c:v>
                </c:pt>
                <c:pt idx="55">
                  <c:v>0.14199999999999999</c:v>
                </c:pt>
                <c:pt idx="56">
                  <c:v>0.112</c:v>
                </c:pt>
                <c:pt idx="57">
                  <c:v>0.112</c:v>
                </c:pt>
                <c:pt idx="58">
                  <c:v>8.4000000000000005E-2</c:v>
                </c:pt>
                <c:pt idx="59">
                  <c:v>8.4000000000000005E-2</c:v>
                </c:pt>
                <c:pt idx="60">
                  <c:v>6.6000000000000003E-2</c:v>
                </c:pt>
                <c:pt idx="61">
                  <c:v>4.3999999999999997E-2</c:v>
                </c:pt>
                <c:pt idx="62">
                  <c:v>4.3999999999999997E-2</c:v>
                </c:pt>
                <c:pt idx="63">
                  <c:v>7.0000000000000007E-2</c:v>
                </c:pt>
                <c:pt idx="64">
                  <c:v>7.0000000000000007E-2</c:v>
                </c:pt>
                <c:pt idx="65">
                  <c:v>0.14799999999999999</c:v>
                </c:pt>
                <c:pt idx="66">
                  <c:v>0.14799999999999999</c:v>
                </c:pt>
                <c:pt idx="67">
                  <c:v>0.14000000000000001</c:v>
                </c:pt>
                <c:pt idx="68">
                  <c:v>0.14000000000000001</c:v>
                </c:pt>
                <c:pt idx="69">
                  <c:v>5.1999999999999998E-2</c:v>
                </c:pt>
                <c:pt idx="70">
                  <c:v>5.1999999999999998E-2</c:v>
                </c:pt>
                <c:pt idx="71">
                  <c:v>0.10299999999999999</c:v>
                </c:pt>
                <c:pt idx="72">
                  <c:v>0.17</c:v>
                </c:pt>
                <c:pt idx="73">
                  <c:v>3.7999999999999999E-2</c:v>
                </c:pt>
                <c:pt idx="74">
                  <c:v>3.7999999999999999E-2</c:v>
                </c:pt>
                <c:pt idx="75">
                  <c:v>9.6000000000000002E-2</c:v>
                </c:pt>
                <c:pt idx="76">
                  <c:v>9.6000000000000002E-2</c:v>
                </c:pt>
                <c:pt idx="77">
                  <c:v>0.46</c:v>
                </c:pt>
                <c:pt idx="78">
                  <c:v>0.46</c:v>
                </c:pt>
              </c:numCache>
            </c:numRef>
          </c:xVal>
          <c:yVal>
            <c:numRef>
              <c:f>worksheet!$AL$2:$AL$80</c:f>
              <c:numCache>
                <c:formatCode>General</c:formatCode>
                <c:ptCount val="79"/>
                <c:pt idx="0">
                  <c:v>94.117647058823522</c:v>
                </c:pt>
                <c:pt idx="1">
                  <c:v>91.379310344827587</c:v>
                </c:pt>
                <c:pt idx="2">
                  <c:v>91.071428571428569</c:v>
                </c:pt>
                <c:pt idx="3" formatCode="0.00">
                  <c:v>89.795918367346957</c:v>
                </c:pt>
                <c:pt idx="4">
                  <c:v>89.285714285714278</c:v>
                </c:pt>
                <c:pt idx="5">
                  <c:v>85.714285714285722</c:v>
                </c:pt>
                <c:pt idx="6">
                  <c:v>85.714285714285722</c:v>
                </c:pt>
                <c:pt idx="7">
                  <c:v>85.714285714285708</c:v>
                </c:pt>
                <c:pt idx="8" formatCode="0.00">
                  <c:v>85.714285714285708</c:v>
                </c:pt>
                <c:pt idx="9">
                  <c:v>85.507246376811594</c:v>
                </c:pt>
                <c:pt idx="10">
                  <c:v>84.375</c:v>
                </c:pt>
                <c:pt idx="11">
                  <c:v>83.333333333333329</c:v>
                </c:pt>
                <c:pt idx="12">
                  <c:v>81.538461538461533</c:v>
                </c:pt>
                <c:pt idx="13">
                  <c:v>80.952380952380949</c:v>
                </c:pt>
                <c:pt idx="14">
                  <c:v>80</c:v>
                </c:pt>
                <c:pt idx="15" formatCode="0.00">
                  <c:v>78.988326848249031</c:v>
                </c:pt>
                <c:pt idx="16">
                  <c:v>77.41935483870968</c:v>
                </c:pt>
                <c:pt idx="17" formatCode="0.00">
                  <c:v>75.151515151515142</c:v>
                </c:pt>
                <c:pt idx="18">
                  <c:v>73.333333333333329</c:v>
                </c:pt>
                <c:pt idx="19">
                  <c:v>72.727272727272734</c:v>
                </c:pt>
                <c:pt idx="20">
                  <c:v>72.222222222222229</c:v>
                </c:pt>
                <c:pt idx="21">
                  <c:v>72.222222222222229</c:v>
                </c:pt>
                <c:pt idx="22" formatCode="0.00">
                  <c:v>71.739130434782624</c:v>
                </c:pt>
                <c:pt idx="23" formatCode="0.00">
                  <c:v>69.333333333333343</c:v>
                </c:pt>
                <c:pt idx="24">
                  <c:v>69.047619047619051</c:v>
                </c:pt>
                <c:pt idx="25" formatCode="0.00">
                  <c:v>68.461538461538453</c:v>
                </c:pt>
                <c:pt idx="26" formatCode="0.00">
                  <c:v>67.336683417085425</c:v>
                </c:pt>
                <c:pt idx="27">
                  <c:v>66.666666666666657</c:v>
                </c:pt>
                <c:pt idx="28">
                  <c:v>66.666666666666657</c:v>
                </c:pt>
                <c:pt idx="29" formatCode="0.00">
                  <c:v>65.753424657534239</c:v>
                </c:pt>
                <c:pt idx="30">
                  <c:v>65.591397849462368</c:v>
                </c:pt>
                <c:pt idx="31">
                  <c:v>65.591397849462368</c:v>
                </c:pt>
                <c:pt idx="32" formatCode="0.00">
                  <c:v>65.555555555555557</c:v>
                </c:pt>
                <c:pt idx="33" formatCode="0.00">
                  <c:v>62.962962962962962</c:v>
                </c:pt>
                <c:pt idx="34" formatCode="0.00">
                  <c:v>61.29032258064516</c:v>
                </c:pt>
                <c:pt idx="35" formatCode="0.00">
                  <c:v>61</c:v>
                </c:pt>
                <c:pt idx="36">
                  <c:v>60.655737704918032</c:v>
                </c:pt>
                <c:pt idx="37">
                  <c:v>60.655737704918032</c:v>
                </c:pt>
                <c:pt idx="38" formatCode="0.00">
                  <c:v>60.204081632653065</c:v>
                </c:pt>
                <c:pt idx="39">
                  <c:v>58.82352941176471</c:v>
                </c:pt>
                <c:pt idx="40" formatCode="0.00">
                  <c:v>58.666666666666664</c:v>
                </c:pt>
                <c:pt idx="41">
                  <c:v>57.971014492753625</c:v>
                </c:pt>
                <c:pt idx="42">
                  <c:v>57.971014492753625</c:v>
                </c:pt>
                <c:pt idx="43" formatCode="0.00">
                  <c:v>57.777777777777771</c:v>
                </c:pt>
                <c:pt idx="44">
                  <c:v>56.19047619047619</c:v>
                </c:pt>
                <c:pt idx="45">
                  <c:v>56.19047619047619</c:v>
                </c:pt>
                <c:pt idx="46" formatCode="0.00">
                  <c:v>56.111111111111114</c:v>
                </c:pt>
                <c:pt idx="47" formatCode="0.00">
                  <c:v>55.263157894736835</c:v>
                </c:pt>
                <c:pt idx="48">
                  <c:v>54.285714285714292</c:v>
                </c:pt>
                <c:pt idx="49">
                  <c:v>54.285714285714292</c:v>
                </c:pt>
                <c:pt idx="50">
                  <c:v>53.658536585365859</c:v>
                </c:pt>
                <c:pt idx="51">
                  <c:v>53.658536585365859</c:v>
                </c:pt>
                <c:pt idx="52" formatCode="0.00">
                  <c:v>53.571428571428569</c:v>
                </c:pt>
                <c:pt idx="53" formatCode="0.00">
                  <c:v>52.830188679245282</c:v>
                </c:pt>
                <c:pt idx="54">
                  <c:v>50.704225352112665</c:v>
                </c:pt>
                <c:pt idx="55">
                  <c:v>50.704225352112665</c:v>
                </c:pt>
                <c:pt idx="56">
                  <c:v>50</c:v>
                </c:pt>
                <c:pt idx="57">
                  <c:v>50</c:v>
                </c:pt>
                <c:pt idx="58">
                  <c:v>45.238095238095241</c:v>
                </c:pt>
                <c:pt idx="59">
                  <c:v>45.238095238095241</c:v>
                </c:pt>
                <c:pt idx="60" formatCode="0.00">
                  <c:v>40.909090909090914</c:v>
                </c:pt>
                <c:pt idx="61">
                  <c:v>40.909090909090907</c:v>
                </c:pt>
                <c:pt idx="62">
                  <c:v>40.909090909090907</c:v>
                </c:pt>
                <c:pt idx="63">
                  <c:v>40</c:v>
                </c:pt>
                <c:pt idx="64">
                  <c:v>40</c:v>
                </c:pt>
                <c:pt idx="65">
                  <c:v>35.13513513513513</c:v>
                </c:pt>
                <c:pt idx="66">
                  <c:v>35.13513513513513</c:v>
                </c:pt>
                <c:pt idx="67">
                  <c:v>28.571428571428577</c:v>
                </c:pt>
                <c:pt idx="68">
                  <c:v>28.571428571428577</c:v>
                </c:pt>
                <c:pt idx="69">
                  <c:v>23.076923076923073</c:v>
                </c:pt>
                <c:pt idx="70">
                  <c:v>23.076923076923073</c:v>
                </c:pt>
                <c:pt idx="71" formatCode="0.00">
                  <c:v>19.417475728155331</c:v>
                </c:pt>
                <c:pt idx="72">
                  <c:v>17.647058823529409</c:v>
                </c:pt>
                <c:pt idx="73">
                  <c:v>10.526315789473676</c:v>
                </c:pt>
                <c:pt idx="74">
                  <c:v>10.526315789473676</c:v>
                </c:pt>
                <c:pt idx="75">
                  <c:v>10.416666666666675</c:v>
                </c:pt>
                <c:pt idx="76">
                  <c:v>10.416666666666675</c:v>
                </c:pt>
                <c:pt idx="77">
                  <c:v>8.6956521739130501</c:v>
                </c:pt>
                <c:pt idx="78">
                  <c:v>8.6956521739130501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A9-4855-A4D1-BBB43C3D6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934047"/>
        <c:axId val="1619921567"/>
      </c:scatterChart>
      <c:valAx>
        <c:axId val="1619934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Inflow TP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9921567"/>
        <c:crosses val="autoZero"/>
        <c:crossBetween val="midCat"/>
      </c:valAx>
      <c:valAx>
        <c:axId val="161992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TP 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9934047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OP:TP ratios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Sheet1!$B$4:$B$12</c:f>
              <c:numCache>
                <c:formatCode>General</c:formatCode>
                <c:ptCount val="9"/>
                <c:pt idx="0">
                  <c:v>90</c:v>
                </c:pt>
                <c:pt idx="1">
                  <c:v>82</c:v>
                </c:pt>
                <c:pt idx="2">
                  <c:v>95</c:v>
                </c:pt>
                <c:pt idx="3">
                  <c:v>71</c:v>
                </c:pt>
                <c:pt idx="4">
                  <c:v>88</c:v>
                </c:pt>
                <c:pt idx="5">
                  <c:v>83</c:v>
                </c:pt>
                <c:pt idx="6">
                  <c:v>68</c:v>
                </c:pt>
                <c:pt idx="7">
                  <c:v>75</c:v>
                </c:pt>
                <c:pt idx="8">
                  <c:v>46</c:v>
                </c:pt>
              </c:numCache>
            </c:numRef>
          </c:xVal>
          <c:yVal>
            <c:numRef>
              <c:f>Sheet1!$C$4:$C$12</c:f>
              <c:numCache>
                <c:formatCode>General</c:formatCode>
                <c:ptCount val="9"/>
                <c:pt idx="0">
                  <c:v>1.9230769230769232E-2</c:v>
                </c:pt>
                <c:pt idx="1">
                  <c:v>3.0303030303030304E-2</c:v>
                </c:pt>
                <c:pt idx="2">
                  <c:v>4.1666666666666671E-2</c:v>
                </c:pt>
                <c:pt idx="3">
                  <c:v>5.5555555555555559E-2</c:v>
                </c:pt>
                <c:pt idx="4">
                  <c:v>5.8823529411764705E-2</c:v>
                </c:pt>
                <c:pt idx="5">
                  <c:v>6.6666666666666666E-2</c:v>
                </c:pt>
                <c:pt idx="6">
                  <c:v>7.6923076923076927E-2</c:v>
                </c:pt>
                <c:pt idx="7">
                  <c:v>7.6923076923076927E-2</c:v>
                </c:pt>
                <c:pt idx="8">
                  <c:v>9.0909090909090912E-2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CE-47BE-BC56-EABD826E9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063887"/>
        <c:axId val="1446071375"/>
      </c:scatterChart>
      <c:valAx>
        <c:axId val="144606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071375"/>
        <c:crosses val="autoZero"/>
        <c:crossBetween val="midCat"/>
      </c:valAx>
      <c:valAx>
        <c:axId val="1446071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063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OP:TP ratios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Sheet1!$B$4:$B$22</c:f>
              <c:numCache>
                <c:formatCode>General</c:formatCode>
                <c:ptCount val="19"/>
                <c:pt idx="0">
                  <c:v>90</c:v>
                </c:pt>
                <c:pt idx="1">
                  <c:v>82</c:v>
                </c:pt>
                <c:pt idx="2">
                  <c:v>95</c:v>
                </c:pt>
                <c:pt idx="3">
                  <c:v>71</c:v>
                </c:pt>
                <c:pt idx="4">
                  <c:v>88</c:v>
                </c:pt>
                <c:pt idx="5">
                  <c:v>83</c:v>
                </c:pt>
                <c:pt idx="6">
                  <c:v>68</c:v>
                </c:pt>
                <c:pt idx="7">
                  <c:v>75</c:v>
                </c:pt>
                <c:pt idx="8">
                  <c:v>46</c:v>
                </c:pt>
                <c:pt idx="9">
                  <c:v>67</c:v>
                </c:pt>
                <c:pt idx="10">
                  <c:v>72</c:v>
                </c:pt>
                <c:pt idx="11">
                  <c:v>60</c:v>
                </c:pt>
                <c:pt idx="12">
                  <c:v>54</c:v>
                </c:pt>
                <c:pt idx="13">
                  <c:v>59</c:v>
                </c:pt>
                <c:pt idx="14">
                  <c:v>23</c:v>
                </c:pt>
                <c:pt idx="15">
                  <c:v>26</c:v>
                </c:pt>
                <c:pt idx="16">
                  <c:v>28</c:v>
                </c:pt>
                <c:pt idx="17">
                  <c:v>44</c:v>
                </c:pt>
                <c:pt idx="18">
                  <c:v>29</c:v>
                </c:pt>
              </c:numCache>
            </c:numRef>
          </c:xVal>
          <c:yVal>
            <c:numRef>
              <c:f>Sheet1!$C$4:$C$22</c:f>
              <c:numCache>
                <c:formatCode>General</c:formatCode>
                <c:ptCount val="19"/>
                <c:pt idx="0">
                  <c:v>1.9230769230769232E-2</c:v>
                </c:pt>
                <c:pt idx="1">
                  <c:v>3.0303030303030304E-2</c:v>
                </c:pt>
                <c:pt idx="2">
                  <c:v>4.1666666666666671E-2</c:v>
                </c:pt>
                <c:pt idx="3">
                  <c:v>5.5555555555555559E-2</c:v>
                </c:pt>
                <c:pt idx="4">
                  <c:v>5.8823529411764705E-2</c:v>
                </c:pt>
                <c:pt idx="5">
                  <c:v>6.6666666666666666E-2</c:v>
                </c:pt>
                <c:pt idx="6">
                  <c:v>7.6923076923076927E-2</c:v>
                </c:pt>
                <c:pt idx="7">
                  <c:v>7.6923076923076927E-2</c:v>
                </c:pt>
                <c:pt idx="8">
                  <c:v>9.0909090909090912E-2</c:v>
                </c:pt>
                <c:pt idx="9">
                  <c:v>0.11111111111111112</c:v>
                </c:pt>
                <c:pt idx="10">
                  <c:v>0.11111111111111112</c:v>
                </c:pt>
                <c:pt idx="11">
                  <c:v>0.25</c:v>
                </c:pt>
                <c:pt idx="12">
                  <c:v>0.14285714285714285</c:v>
                </c:pt>
                <c:pt idx="13">
                  <c:v>0.16666666666666669</c:v>
                </c:pt>
                <c:pt idx="14">
                  <c:v>0.33333333333333337</c:v>
                </c:pt>
                <c:pt idx="15">
                  <c:v>0.19999999999999998</c:v>
                </c:pt>
                <c:pt idx="16">
                  <c:v>0.25</c:v>
                </c:pt>
                <c:pt idx="17">
                  <c:v>0.25</c:v>
                </c:pt>
                <c:pt idx="18">
                  <c:v>0.33333333333333337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02-43DF-B6B9-E6A82DC00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7981103"/>
        <c:axId val="1197992335"/>
      </c:scatterChart>
      <c:valAx>
        <c:axId val="11979811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992335"/>
        <c:crosses val="autoZero"/>
        <c:crossBetween val="midCat"/>
      </c:valAx>
      <c:valAx>
        <c:axId val="119799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9811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Sheet1!$D$55</c:f>
              <c:strCache>
                <c:ptCount val="1"/>
                <c:pt idx="0">
                  <c:v>82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Sheet1!$C$56:$C$72</c:f>
              <c:numCache>
                <c:formatCode>General</c:formatCode>
                <c:ptCount val="17"/>
                <c:pt idx="8">
                  <c:v>5.5555555555555559E-2</c:v>
                </c:pt>
                <c:pt idx="11">
                  <c:v>4.1666666666666671E-2</c:v>
                </c:pt>
                <c:pt idx="14">
                  <c:v>1954.300451259616</c:v>
                </c:pt>
                <c:pt idx="15">
                  <c:v>5.8823529411764705E-2</c:v>
                </c:pt>
                <c:pt idx="16">
                  <c:v>7.6923076923076927E-2</c:v>
                </c:pt>
              </c:numCache>
            </c:numRef>
          </c:xVal>
          <c:yVal>
            <c:numRef>
              <c:f>Sheet1!$D$56:$D$72</c:f>
              <c:numCache>
                <c:formatCode>General</c:formatCode>
                <c:ptCount val="17"/>
                <c:pt idx="8">
                  <c:v>71</c:v>
                </c:pt>
                <c:pt idx="11">
                  <c:v>95</c:v>
                </c:pt>
                <c:pt idx="14">
                  <c:v>130.28669675064106</c:v>
                </c:pt>
                <c:pt idx="15">
                  <c:v>88</c:v>
                </c:pt>
                <c:pt idx="16">
                  <c:v>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0D-478E-9502-06A63C6EB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7996911"/>
        <c:axId val="1198021455"/>
      </c:scatterChart>
      <c:valAx>
        <c:axId val="119799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021455"/>
        <c:crosses val="autoZero"/>
        <c:crossBetween val="midCat"/>
      </c:valAx>
      <c:valAx>
        <c:axId val="1198021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9969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Sheet1!$D$108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Sheet1!$C$109:$C$140</c:f>
              <c:numCache>
                <c:formatCode>General</c:formatCode>
                <c:ptCount val="32"/>
                <c:pt idx="0">
                  <c:v>5.9523809523809534E-2</c:v>
                </c:pt>
                <c:pt idx="1">
                  <c:v>2.7472527472527476E-2</c:v>
                </c:pt>
                <c:pt idx="2">
                  <c:v>8.4033613445378158E-2</c:v>
                </c:pt>
                <c:pt idx="3">
                  <c:v>5.5658627087198521E-2</c:v>
                </c:pt>
                <c:pt idx="4">
                  <c:v>9.5238095238095247E-2</c:v>
                </c:pt>
                <c:pt idx="5">
                  <c:v>4.3290043290043295E-2</c:v>
                </c:pt>
                <c:pt idx="6">
                  <c:v>0.1098901098901099</c:v>
                </c:pt>
                <c:pt idx="7">
                  <c:v>3.9682539682539687E-2</c:v>
                </c:pt>
                <c:pt idx="8">
                  <c:v>0.15873015873015875</c:v>
                </c:pt>
                <c:pt idx="9">
                  <c:v>7.9365079365079375E-2</c:v>
                </c:pt>
                <c:pt idx="10">
                  <c:v>0.1098901098901099</c:v>
                </c:pt>
                <c:pt idx="11">
                  <c:v>0.15873015873015875</c:v>
                </c:pt>
                <c:pt idx="12">
                  <c:v>0.13305322128851541</c:v>
                </c:pt>
                <c:pt idx="13">
                  <c:v>0.16897081413210446</c:v>
                </c:pt>
                <c:pt idx="14">
                  <c:v>0.14051522248243561</c:v>
                </c:pt>
                <c:pt idx="15">
                  <c:v>0.35714285714285715</c:v>
                </c:pt>
                <c:pt idx="16">
                  <c:v>0.23809523809523814</c:v>
                </c:pt>
                <c:pt idx="17">
                  <c:v>0.14965986394557823</c:v>
                </c:pt>
                <c:pt idx="18">
                  <c:v>0.20408163265306123</c:v>
                </c:pt>
                <c:pt idx="19">
                  <c:v>0.17421602787456447</c:v>
                </c:pt>
                <c:pt idx="20">
                  <c:v>0.17102615694164994</c:v>
                </c:pt>
                <c:pt idx="21">
                  <c:v>0.12987012987012989</c:v>
                </c:pt>
                <c:pt idx="22">
                  <c:v>0.17006802721088435</c:v>
                </c:pt>
                <c:pt idx="23">
                  <c:v>0.35714285714285715</c:v>
                </c:pt>
                <c:pt idx="24">
                  <c:v>0.81168831168831179</c:v>
                </c:pt>
                <c:pt idx="25">
                  <c:v>0.18367346938775508</c:v>
                </c:pt>
                <c:pt idx="26">
                  <c:v>0.13513513513513514</c:v>
                </c:pt>
                <c:pt idx="27">
                  <c:v>0.47619047619047628</c:v>
                </c:pt>
                <c:pt idx="28">
                  <c:v>0.2857142857142857</c:v>
                </c:pt>
                <c:pt idx="29">
                  <c:v>0.2197802197802198</c:v>
                </c:pt>
                <c:pt idx="30">
                  <c:v>0.47619047619047628</c:v>
                </c:pt>
                <c:pt idx="31">
                  <c:v>0.18796992481203006</c:v>
                </c:pt>
              </c:numCache>
            </c:numRef>
          </c:xVal>
          <c:yVal>
            <c:numRef>
              <c:f>Sheet1!$D$109:$D$140</c:f>
              <c:numCache>
                <c:formatCode>General</c:formatCode>
                <c:ptCount val="32"/>
                <c:pt idx="0">
                  <c:v>95</c:v>
                </c:pt>
                <c:pt idx="1">
                  <c:v>90</c:v>
                </c:pt>
                <c:pt idx="2">
                  <c:v>88</c:v>
                </c:pt>
                <c:pt idx="3">
                  <c:v>85.714285714285722</c:v>
                </c:pt>
                <c:pt idx="4">
                  <c:v>83</c:v>
                </c:pt>
                <c:pt idx="5">
                  <c:v>82</c:v>
                </c:pt>
                <c:pt idx="6">
                  <c:v>75</c:v>
                </c:pt>
                <c:pt idx="7">
                  <c:v>72.222222222222229</c:v>
                </c:pt>
                <c:pt idx="8">
                  <c:v>72</c:v>
                </c:pt>
                <c:pt idx="9">
                  <c:v>71</c:v>
                </c:pt>
                <c:pt idx="10">
                  <c:v>68</c:v>
                </c:pt>
                <c:pt idx="11">
                  <c:v>67</c:v>
                </c:pt>
                <c:pt idx="12">
                  <c:v>66.666666666666657</c:v>
                </c:pt>
                <c:pt idx="13">
                  <c:v>65.591397849462368</c:v>
                </c:pt>
                <c:pt idx="14">
                  <c:v>60.655737704918032</c:v>
                </c:pt>
                <c:pt idx="15">
                  <c:v>60</c:v>
                </c:pt>
                <c:pt idx="16">
                  <c:v>59</c:v>
                </c:pt>
                <c:pt idx="17">
                  <c:v>56.19047619047619</c:v>
                </c:pt>
                <c:pt idx="18">
                  <c:v>54</c:v>
                </c:pt>
                <c:pt idx="19">
                  <c:v>53.658536585365859</c:v>
                </c:pt>
                <c:pt idx="20">
                  <c:v>50.704225352112665</c:v>
                </c:pt>
                <c:pt idx="21">
                  <c:v>46</c:v>
                </c:pt>
                <c:pt idx="22">
                  <c:v>45.238095238095241</c:v>
                </c:pt>
                <c:pt idx="23">
                  <c:v>44</c:v>
                </c:pt>
                <c:pt idx="24">
                  <c:v>40.909090909090907</c:v>
                </c:pt>
                <c:pt idx="25">
                  <c:v>40</c:v>
                </c:pt>
                <c:pt idx="26">
                  <c:v>35.13513513513513</c:v>
                </c:pt>
                <c:pt idx="27">
                  <c:v>29</c:v>
                </c:pt>
                <c:pt idx="28">
                  <c:v>26</c:v>
                </c:pt>
                <c:pt idx="29">
                  <c:v>23.076923076923073</c:v>
                </c:pt>
                <c:pt idx="30">
                  <c:v>23</c:v>
                </c:pt>
                <c:pt idx="31">
                  <c:v>10.526315789473676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90-45D4-A15F-05B366E77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7993167"/>
        <c:axId val="1197970287"/>
      </c:scatterChart>
      <c:valAx>
        <c:axId val="11979931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970287"/>
        <c:crosses val="autoZero"/>
        <c:crossBetween val="midCat"/>
      </c:valAx>
      <c:valAx>
        <c:axId val="1197970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9931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Sheet3!$B$9</c:f>
              <c:strCache>
                <c:ptCount val="1"/>
                <c:pt idx="0">
                  <c:v>TSS removal=75%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Sheet3!$A$10:$A$13</c:f>
              <c:numCache>
                <c:formatCode>General</c:formatCode>
                <c:ptCount val="4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</c:numCache>
            </c:numRef>
          </c:xVal>
          <c:yVal>
            <c:numRef>
              <c:f>Sheet3!$B$10:$B$13</c:f>
              <c:numCache>
                <c:formatCode>General</c:formatCode>
                <c:ptCount val="4"/>
                <c:pt idx="0">
                  <c:v>37.5</c:v>
                </c:pt>
                <c:pt idx="1">
                  <c:v>45</c:v>
                </c:pt>
                <c:pt idx="2">
                  <c:v>52.5</c:v>
                </c:pt>
                <c:pt idx="3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46-4463-834B-A928C8AA69CB}"/>
            </c:ext>
          </c:extLst>
        </c:ser>
        <c:ser>
          <c:idx val="1"/>
          <c:order val="1"/>
          <c:tx>
            <c:strRef>
              <c:f>Sheet3!$C$9</c:f>
              <c:strCache>
                <c:ptCount val="1"/>
                <c:pt idx="0">
                  <c:v>TSS removal=80%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Sheet3!$A$10:$A$13</c:f>
              <c:numCache>
                <c:formatCode>General</c:formatCode>
                <c:ptCount val="4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</c:numCache>
            </c:numRef>
          </c:xVal>
          <c:yVal>
            <c:numRef>
              <c:f>Sheet3!$C$10:$C$13</c:f>
              <c:numCache>
                <c:formatCode>General</c:formatCode>
                <c:ptCount val="4"/>
                <c:pt idx="0">
                  <c:v>40</c:v>
                </c:pt>
                <c:pt idx="1">
                  <c:v>48</c:v>
                </c:pt>
                <c:pt idx="2">
                  <c:v>56</c:v>
                </c:pt>
                <c:pt idx="3">
                  <c:v>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46-4463-834B-A928C8AA69CB}"/>
            </c:ext>
          </c:extLst>
        </c:ser>
        <c:ser>
          <c:idx val="2"/>
          <c:order val="2"/>
          <c:tx>
            <c:strRef>
              <c:f>Sheet3!$D$9</c:f>
              <c:strCache>
                <c:ptCount val="1"/>
                <c:pt idx="0">
                  <c:v>TSS removal=85%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Sheet3!$A$10:$A$13</c:f>
              <c:numCache>
                <c:formatCode>General</c:formatCode>
                <c:ptCount val="4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</c:numCache>
            </c:numRef>
          </c:xVal>
          <c:yVal>
            <c:numRef>
              <c:f>Sheet3!$D$10:$D$13</c:f>
              <c:numCache>
                <c:formatCode>General</c:formatCode>
                <c:ptCount val="4"/>
                <c:pt idx="0">
                  <c:v>42.5</c:v>
                </c:pt>
                <c:pt idx="1">
                  <c:v>51</c:v>
                </c:pt>
                <c:pt idx="2">
                  <c:v>59.5</c:v>
                </c:pt>
                <c:pt idx="3">
                  <c:v>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46-4463-834B-A928C8AA6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342864"/>
        <c:axId val="445347128"/>
      </c:scatterChart>
      <c:valAx>
        <c:axId val="445342864"/>
        <c:scaling>
          <c:orientation val="minMax"/>
          <c:max val="10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PP as a percent of TP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47128"/>
        <c:crosses val="autoZero"/>
        <c:crossBetween val="midCat"/>
      </c:valAx>
      <c:valAx>
        <c:axId val="445347128"/>
        <c:scaling>
          <c:orientation val="minMax"/>
          <c:max val="7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TP removal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428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Filterra!$B$95</c:f>
              <c:strCache>
                <c:ptCount val="1"/>
                <c:pt idx="0">
                  <c:v>op:tp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Filterra!$A$96:$A$116</c:f>
              <c:numCache>
                <c:formatCode>General</c:formatCode>
                <c:ptCount val="21"/>
                <c:pt idx="0">
                  <c:v>60</c:v>
                </c:pt>
                <c:pt idx="1">
                  <c:v>26</c:v>
                </c:pt>
                <c:pt idx="2">
                  <c:v>28</c:v>
                </c:pt>
                <c:pt idx="3">
                  <c:v>29</c:v>
                </c:pt>
                <c:pt idx="4">
                  <c:v>82</c:v>
                </c:pt>
                <c:pt idx="5">
                  <c:v>88</c:v>
                </c:pt>
                <c:pt idx="6">
                  <c:v>46</c:v>
                </c:pt>
                <c:pt idx="7">
                  <c:v>68</c:v>
                </c:pt>
                <c:pt idx="8">
                  <c:v>67</c:v>
                </c:pt>
                <c:pt idx="9">
                  <c:v>44</c:v>
                </c:pt>
                <c:pt idx="10">
                  <c:v>72</c:v>
                </c:pt>
                <c:pt idx="11">
                  <c:v>83</c:v>
                </c:pt>
                <c:pt idx="12">
                  <c:v>59</c:v>
                </c:pt>
                <c:pt idx="13">
                  <c:v>75</c:v>
                </c:pt>
                <c:pt idx="14">
                  <c:v>71</c:v>
                </c:pt>
                <c:pt idx="15">
                  <c:v>90</c:v>
                </c:pt>
                <c:pt idx="16">
                  <c:v>69</c:v>
                </c:pt>
                <c:pt idx="17">
                  <c:v>54</c:v>
                </c:pt>
                <c:pt idx="18">
                  <c:v>95</c:v>
                </c:pt>
                <c:pt idx="19">
                  <c:v>33</c:v>
                </c:pt>
                <c:pt idx="20">
                  <c:v>23</c:v>
                </c:pt>
              </c:numCache>
            </c:numRef>
          </c:xVal>
          <c:yVal>
            <c:numRef>
              <c:f>Filterra!$B$96:$B$116</c:f>
              <c:numCache>
                <c:formatCode>0.000</c:formatCode>
                <c:ptCount val="21"/>
                <c:pt idx="0">
                  <c:v>0.25</c:v>
                </c:pt>
                <c:pt idx="1">
                  <c:v>0.19999999999999998</c:v>
                </c:pt>
                <c:pt idx="2">
                  <c:v>0.25</c:v>
                </c:pt>
                <c:pt idx="3">
                  <c:v>0.33333333333333337</c:v>
                </c:pt>
                <c:pt idx="4">
                  <c:v>3.0303030303030304E-2</c:v>
                </c:pt>
                <c:pt idx="5">
                  <c:v>5.8823529411764705E-2</c:v>
                </c:pt>
                <c:pt idx="6">
                  <c:v>9.0909090909090912E-2</c:v>
                </c:pt>
                <c:pt idx="7">
                  <c:v>7.6923076923076927E-2</c:v>
                </c:pt>
                <c:pt idx="8">
                  <c:v>0.11111111111111112</c:v>
                </c:pt>
                <c:pt idx="9">
                  <c:v>0.25</c:v>
                </c:pt>
                <c:pt idx="10">
                  <c:v>0.11111111111111112</c:v>
                </c:pt>
                <c:pt idx="11">
                  <c:v>6.6666666666666666E-2</c:v>
                </c:pt>
                <c:pt idx="12">
                  <c:v>0.16666666666666669</c:v>
                </c:pt>
                <c:pt idx="13">
                  <c:v>7.6923076923076927E-2</c:v>
                </c:pt>
                <c:pt idx="14">
                  <c:v>5.5555555555555559E-2</c:v>
                </c:pt>
                <c:pt idx="15">
                  <c:v>1.9230769230769232E-2</c:v>
                </c:pt>
                <c:pt idx="16">
                  <c:v>0</c:v>
                </c:pt>
                <c:pt idx="17">
                  <c:v>0.14285714285714285</c:v>
                </c:pt>
                <c:pt idx="18">
                  <c:v>4.1666666666666671E-2</c:v>
                </c:pt>
                <c:pt idx="19">
                  <c:v>0</c:v>
                </c:pt>
                <c:pt idx="20">
                  <c:v>0.33333333333333337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A6-48E3-AF20-12D635C78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312367"/>
        <c:axId val="1077256687"/>
      </c:scatterChart>
      <c:valAx>
        <c:axId val="106431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TP 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256687"/>
        <c:crosses val="autoZero"/>
        <c:crossBetween val="midCat"/>
      </c:valAx>
      <c:valAx>
        <c:axId val="1077256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OP:TP</a:t>
                </a:r>
                <a:r>
                  <a:rPr lang="en-US" sz="1600" baseline="0"/>
                  <a:t> ratio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312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Filterra!$B$118</c:f>
              <c:strCache>
                <c:ptCount val="1"/>
                <c:pt idx="0">
                  <c:v>dp:tp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Filterra!$A$119:$A$139</c:f>
              <c:numCache>
                <c:formatCode>General</c:formatCode>
                <c:ptCount val="21"/>
                <c:pt idx="0">
                  <c:v>60</c:v>
                </c:pt>
                <c:pt idx="1">
                  <c:v>26</c:v>
                </c:pt>
                <c:pt idx="2">
                  <c:v>28</c:v>
                </c:pt>
                <c:pt idx="3">
                  <c:v>29</c:v>
                </c:pt>
                <c:pt idx="4">
                  <c:v>82</c:v>
                </c:pt>
                <c:pt idx="5">
                  <c:v>88</c:v>
                </c:pt>
                <c:pt idx="6">
                  <c:v>46</c:v>
                </c:pt>
                <c:pt idx="7">
                  <c:v>68</c:v>
                </c:pt>
                <c:pt idx="8">
                  <c:v>67</c:v>
                </c:pt>
                <c:pt idx="9">
                  <c:v>44</c:v>
                </c:pt>
                <c:pt idx="10">
                  <c:v>72</c:v>
                </c:pt>
                <c:pt idx="11">
                  <c:v>83</c:v>
                </c:pt>
                <c:pt idx="12">
                  <c:v>59</c:v>
                </c:pt>
                <c:pt idx="13">
                  <c:v>75</c:v>
                </c:pt>
                <c:pt idx="14">
                  <c:v>71</c:v>
                </c:pt>
                <c:pt idx="15">
                  <c:v>90</c:v>
                </c:pt>
                <c:pt idx="16">
                  <c:v>69</c:v>
                </c:pt>
                <c:pt idx="17">
                  <c:v>54</c:v>
                </c:pt>
                <c:pt idx="18">
                  <c:v>95</c:v>
                </c:pt>
                <c:pt idx="19">
                  <c:v>33</c:v>
                </c:pt>
                <c:pt idx="20">
                  <c:v>23</c:v>
                </c:pt>
              </c:numCache>
            </c:numRef>
          </c:xVal>
          <c:yVal>
            <c:numRef>
              <c:f>Filterra!$B$119:$B$139</c:f>
              <c:numCache>
                <c:formatCode>0.000</c:formatCode>
                <c:ptCount val="21"/>
                <c:pt idx="0">
                  <c:v>0.34246575342465752</c:v>
                </c:pt>
                <c:pt idx="1">
                  <c:v>0.27397260273972601</c:v>
                </c:pt>
                <c:pt idx="2">
                  <c:v>0.34246575342465752</c:v>
                </c:pt>
                <c:pt idx="3">
                  <c:v>0.45662100456621013</c:v>
                </c:pt>
                <c:pt idx="4">
                  <c:v>4.1511000415110008E-2</c:v>
                </c:pt>
                <c:pt idx="5">
                  <c:v>8.0580177276390011E-2</c:v>
                </c:pt>
                <c:pt idx="6">
                  <c:v>0.12453300124533002</c:v>
                </c:pt>
                <c:pt idx="7">
                  <c:v>0.10537407797681771</c:v>
                </c:pt>
                <c:pt idx="8">
                  <c:v>0.15220700152207003</c:v>
                </c:pt>
                <c:pt idx="9">
                  <c:v>0.34246575342465752</c:v>
                </c:pt>
                <c:pt idx="10">
                  <c:v>0.15220700152207003</c:v>
                </c:pt>
                <c:pt idx="11">
                  <c:v>9.1324200913242004E-2</c:v>
                </c:pt>
                <c:pt idx="12">
                  <c:v>0.22831050228310507</c:v>
                </c:pt>
                <c:pt idx="13">
                  <c:v>0.10537407797681771</c:v>
                </c:pt>
                <c:pt idx="14">
                  <c:v>7.6103500761035017E-2</c:v>
                </c:pt>
                <c:pt idx="15">
                  <c:v>2.6343519494204427E-2</c:v>
                </c:pt>
                <c:pt idx="16">
                  <c:v>0</c:v>
                </c:pt>
                <c:pt idx="17">
                  <c:v>0.19569471624266144</c:v>
                </c:pt>
                <c:pt idx="18">
                  <c:v>5.7077625570776266E-2</c:v>
                </c:pt>
                <c:pt idx="19">
                  <c:v>0</c:v>
                </c:pt>
                <c:pt idx="20">
                  <c:v>0.45662100456621013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07-4D1A-A630-E2ACCB410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2758927"/>
        <c:axId val="1450879423"/>
      </c:scatterChart>
      <c:valAx>
        <c:axId val="1542758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TP 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0879423"/>
        <c:crosses val="autoZero"/>
        <c:crossBetween val="midCat"/>
        <c:majorUnit val="20"/>
        <c:minorUnit val="5"/>
      </c:valAx>
      <c:valAx>
        <c:axId val="1450879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DP:TP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2758927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Phosphosorb!$B$39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Phosphosorb!$A$40:$A$56</c:f>
              <c:numCache>
                <c:formatCode>General</c:formatCode>
                <c:ptCount val="17"/>
                <c:pt idx="0">
                  <c:v>0.22</c:v>
                </c:pt>
                <c:pt idx="1">
                  <c:v>0.31</c:v>
                </c:pt>
                <c:pt idx="2">
                  <c:v>0.42</c:v>
                </c:pt>
                <c:pt idx="3">
                  <c:v>0.15</c:v>
                </c:pt>
                <c:pt idx="4">
                  <c:v>0.17</c:v>
                </c:pt>
                <c:pt idx="5">
                  <c:v>0.2</c:v>
                </c:pt>
                <c:pt idx="6">
                  <c:v>0.21</c:v>
                </c:pt>
                <c:pt idx="7">
                  <c:v>0.17</c:v>
                </c:pt>
                <c:pt idx="8">
                  <c:v>7.0000000000000007E-2</c:v>
                </c:pt>
                <c:pt idx="9">
                  <c:v>0.17</c:v>
                </c:pt>
                <c:pt idx="10">
                  <c:v>0.28000000000000003</c:v>
                </c:pt>
                <c:pt idx="11">
                  <c:v>0.56000000000000005</c:v>
                </c:pt>
                <c:pt idx="12">
                  <c:v>0.57999999999999996</c:v>
                </c:pt>
                <c:pt idx="13">
                  <c:v>0.32</c:v>
                </c:pt>
                <c:pt idx="14">
                  <c:v>0.42</c:v>
                </c:pt>
                <c:pt idx="15">
                  <c:v>0.65</c:v>
                </c:pt>
                <c:pt idx="16">
                  <c:v>0.69</c:v>
                </c:pt>
              </c:numCache>
            </c:numRef>
          </c:xVal>
          <c:yVal>
            <c:numRef>
              <c:f>Phosphosorb!$B$40:$B$56</c:f>
              <c:numCache>
                <c:formatCode>General</c:formatCode>
                <c:ptCount val="17"/>
                <c:pt idx="0">
                  <c:v>72.727272727272734</c:v>
                </c:pt>
                <c:pt idx="1">
                  <c:v>77.41935483870968</c:v>
                </c:pt>
                <c:pt idx="2">
                  <c:v>83.333333333333329</c:v>
                </c:pt>
                <c:pt idx="3">
                  <c:v>73.333333333333329</c:v>
                </c:pt>
                <c:pt idx="4">
                  <c:v>58.82352941176471</c:v>
                </c:pt>
                <c:pt idx="5">
                  <c:v>80</c:v>
                </c:pt>
                <c:pt idx="6">
                  <c:v>80.952380952380949</c:v>
                </c:pt>
                <c:pt idx="7">
                  <c:v>17.647058823529409</c:v>
                </c:pt>
                <c:pt idx="8">
                  <c:v>85.714285714285708</c:v>
                </c:pt>
                <c:pt idx="9">
                  <c:v>94.117647058823522</c:v>
                </c:pt>
                <c:pt idx="10">
                  <c:v>89.285714285714278</c:v>
                </c:pt>
                <c:pt idx="11">
                  <c:v>91.071428571428569</c:v>
                </c:pt>
                <c:pt idx="12">
                  <c:v>91.379310344827587</c:v>
                </c:pt>
                <c:pt idx="13">
                  <c:v>84.375</c:v>
                </c:pt>
                <c:pt idx="14">
                  <c:v>69.047619047619051</c:v>
                </c:pt>
                <c:pt idx="15">
                  <c:v>81.538461538461533</c:v>
                </c:pt>
                <c:pt idx="16">
                  <c:v>85.507246376811594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84-482A-A764-F2FEA8840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378688"/>
        <c:axId val="930376608"/>
      </c:scatterChart>
      <c:valAx>
        <c:axId val="9303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Inflow TP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376608"/>
        <c:crosses val="autoZero"/>
        <c:crossBetween val="midCat"/>
      </c:valAx>
      <c:valAx>
        <c:axId val="93037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Removal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378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Phosphosorb!$B$61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Phosphosorb!$A$62:$A$78</c:f>
              <c:numCache>
                <c:formatCode>General</c:formatCode>
                <c:ptCount val="17"/>
                <c:pt idx="0">
                  <c:v>539</c:v>
                </c:pt>
                <c:pt idx="1">
                  <c:v>387</c:v>
                </c:pt>
                <c:pt idx="2">
                  <c:v>512</c:v>
                </c:pt>
                <c:pt idx="3">
                  <c:v>150</c:v>
                </c:pt>
                <c:pt idx="4">
                  <c:v>510</c:v>
                </c:pt>
                <c:pt idx="5">
                  <c:v>780</c:v>
                </c:pt>
                <c:pt idx="6">
                  <c:v>580</c:v>
                </c:pt>
                <c:pt idx="7">
                  <c:v>570</c:v>
                </c:pt>
                <c:pt idx="8">
                  <c:v>40</c:v>
                </c:pt>
                <c:pt idx="9">
                  <c:v>230</c:v>
                </c:pt>
                <c:pt idx="10">
                  <c:v>94</c:v>
                </c:pt>
                <c:pt idx="11">
                  <c:v>389</c:v>
                </c:pt>
                <c:pt idx="12">
                  <c:v>308</c:v>
                </c:pt>
                <c:pt idx="13">
                  <c:v>170</c:v>
                </c:pt>
                <c:pt idx="14">
                  <c:v>280</c:v>
                </c:pt>
                <c:pt idx="15">
                  <c:v>529</c:v>
                </c:pt>
                <c:pt idx="16">
                  <c:v>397</c:v>
                </c:pt>
              </c:numCache>
            </c:numRef>
          </c:xVal>
          <c:yVal>
            <c:numRef>
              <c:f>Phosphosorb!$B$62:$B$78</c:f>
              <c:numCache>
                <c:formatCode>General</c:formatCode>
                <c:ptCount val="17"/>
                <c:pt idx="0">
                  <c:v>94.063079777365488</c:v>
                </c:pt>
                <c:pt idx="1">
                  <c:v>87.596899224806208</c:v>
                </c:pt>
                <c:pt idx="2">
                  <c:v>91.6015625</c:v>
                </c:pt>
                <c:pt idx="3">
                  <c:v>88</c:v>
                </c:pt>
                <c:pt idx="4">
                  <c:v>91.568627450980387</c:v>
                </c:pt>
                <c:pt idx="5">
                  <c:v>97.948717948717942</c:v>
                </c:pt>
                <c:pt idx="6">
                  <c:v>94.482758620689651</c:v>
                </c:pt>
                <c:pt idx="7">
                  <c:v>78.94736842105263</c:v>
                </c:pt>
                <c:pt idx="8">
                  <c:v>75</c:v>
                </c:pt>
                <c:pt idx="9">
                  <c:v>92.608695652173907</c:v>
                </c:pt>
                <c:pt idx="10">
                  <c:v>93.61702127659575</c:v>
                </c:pt>
                <c:pt idx="11">
                  <c:v>93.830334190231355</c:v>
                </c:pt>
                <c:pt idx="12">
                  <c:v>93.181818181818173</c:v>
                </c:pt>
                <c:pt idx="13">
                  <c:v>90</c:v>
                </c:pt>
                <c:pt idx="14">
                  <c:v>66.071428571428569</c:v>
                </c:pt>
                <c:pt idx="15">
                  <c:v>86.200378071833654</c:v>
                </c:pt>
                <c:pt idx="16">
                  <c:v>83.123425692695221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F4-4323-87BB-59D18B5C8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115152"/>
        <c:axId val="1186120144"/>
      </c:scatterChart>
      <c:valAx>
        <c:axId val="1186115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Inflow TSS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120144"/>
        <c:crosses val="autoZero"/>
        <c:crossBetween val="midCat"/>
      </c:valAx>
      <c:valAx>
        <c:axId val="118612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115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'Up-flo'!$B$45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'Up-flo'!$A$46:$A$69</c:f>
              <c:numCache>
                <c:formatCode>General</c:formatCode>
                <c:ptCount val="24"/>
                <c:pt idx="0">
                  <c:v>0.46</c:v>
                </c:pt>
                <c:pt idx="1">
                  <c:v>0.154</c:v>
                </c:pt>
                <c:pt idx="2">
                  <c:v>0.105</c:v>
                </c:pt>
                <c:pt idx="3">
                  <c:v>5.1999999999999998E-2</c:v>
                </c:pt>
                <c:pt idx="4">
                  <c:v>0.36</c:v>
                </c:pt>
                <c:pt idx="5">
                  <c:v>0.54</c:v>
                </c:pt>
                <c:pt idx="6">
                  <c:v>0.20399999999999999</c:v>
                </c:pt>
                <c:pt idx="7">
                  <c:v>0.186</c:v>
                </c:pt>
                <c:pt idx="8">
                  <c:v>4.3999999999999997E-2</c:v>
                </c:pt>
                <c:pt idx="9">
                  <c:v>8.2000000000000003E-2</c:v>
                </c:pt>
                <c:pt idx="10">
                  <c:v>7.0000000000000007E-2</c:v>
                </c:pt>
                <c:pt idx="11">
                  <c:v>0.14799999999999999</c:v>
                </c:pt>
                <c:pt idx="12">
                  <c:v>8.2000000000000003E-2</c:v>
                </c:pt>
                <c:pt idx="13">
                  <c:v>0.14199999999999999</c:v>
                </c:pt>
                <c:pt idx="14">
                  <c:v>0.122</c:v>
                </c:pt>
                <c:pt idx="15">
                  <c:v>0.03</c:v>
                </c:pt>
                <c:pt idx="16">
                  <c:v>3.7999999999999999E-2</c:v>
                </c:pt>
                <c:pt idx="17">
                  <c:v>3.2000000000000001E-2</c:v>
                </c:pt>
                <c:pt idx="18">
                  <c:v>8.4000000000000005E-2</c:v>
                </c:pt>
                <c:pt idx="19">
                  <c:v>9.6000000000000002E-2</c:v>
                </c:pt>
                <c:pt idx="20">
                  <c:v>0.112</c:v>
                </c:pt>
                <c:pt idx="21">
                  <c:v>0.13800000000000001</c:v>
                </c:pt>
                <c:pt idx="22">
                  <c:v>0.14000000000000001</c:v>
                </c:pt>
                <c:pt idx="23">
                  <c:v>0.14000000000000001</c:v>
                </c:pt>
              </c:numCache>
            </c:numRef>
          </c:xVal>
          <c:yVal>
            <c:numRef>
              <c:f>'Up-flo'!$B$46:$B$69</c:f>
              <c:numCache>
                <c:formatCode>General</c:formatCode>
                <c:ptCount val="24"/>
                <c:pt idx="0">
                  <c:v>8.6956521739130501</c:v>
                </c:pt>
                <c:pt idx="1">
                  <c:v>85.714285714285722</c:v>
                </c:pt>
                <c:pt idx="2">
                  <c:v>56.19047619047619</c:v>
                </c:pt>
                <c:pt idx="3">
                  <c:v>23.076923076923073</c:v>
                </c:pt>
                <c:pt idx="4">
                  <c:v>72.222222222222229</c:v>
                </c:pt>
                <c:pt idx="5">
                  <c:v>-25.925925925925924</c:v>
                </c:pt>
                <c:pt idx="6">
                  <c:v>66.666666666666657</c:v>
                </c:pt>
                <c:pt idx="7">
                  <c:v>65.591397849462368</c:v>
                </c:pt>
                <c:pt idx="8">
                  <c:v>40.909090909090907</c:v>
                </c:pt>
                <c:pt idx="9">
                  <c:v>53.658536585365859</c:v>
                </c:pt>
                <c:pt idx="10">
                  <c:v>40</c:v>
                </c:pt>
                <c:pt idx="11">
                  <c:v>35.13513513513513</c:v>
                </c:pt>
                <c:pt idx="12">
                  <c:v>-9.7560975609756024</c:v>
                </c:pt>
                <c:pt idx="13">
                  <c:v>50.704225352112665</c:v>
                </c:pt>
                <c:pt idx="14">
                  <c:v>60.655737704918032</c:v>
                </c:pt>
                <c:pt idx="15">
                  <c:v>-60.000000000000007</c:v>
                </c:pt>
                <c:pt idx="16">
                  <c:v>10.526315789473676</c:v>
                </c:pt>
                <c:pt idx="17">
                  <c:v>-50</c:v>
                </c:pt>
                <c:pt idx="18">
                  <c:v>45.238095238095241</c:v>
                </c:pt>
                <c:pt idx="19">
                  <c:v>10.416666666666675</c:v>
                </c:pt>
                <c:pt idx="20">
                  <c:v>50</c:v>
                </c:pt>
                <c:pt idx="21">
                  <c:v>57.971014492753625</c:v>
                </c:pt>
                <c:pt idx="22">
                  <c:v>54.285714285714292</c:v>
                </c:pt>
                <c:pt idx="23">
                  <c:v>28.571428571428577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74-4B25-A6FB-2F2781A35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760336"/>
        <c:axId val="1211742864"/>
      </c:scatterChart>
      <c:valAx>
        <c:axId val="121176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Inflow TP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742864"/>
        <c:crosses val="autoZero"/>
        <c:crossBetween val="midCat"/>
      </c:valAx>
      <c:valAx>
        <c:axId val="121174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TP removal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760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'Up-flo'!$B$72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'Up-flo'!$A$73:$A$96</c:f>
              <c:numCache>
                <c:formatCode>General</c:formatCode>
                <c:ptCount val="24"/>
                <c:pt idx="0">
                  <c:v>8</c:v>
                </c:pt>
                <c:pt idx="1">
                  <c:v>35</c:v>
                </c:pt>
                <c:pt idx="2">
                  <c:v>27</c:v>
                </c:pt>
                <c:pt idx="3">
                  <c:v>6</c:v>
                </c:pt>
                <c:pt idx="4">
                  <c:v>98</c:v>
                </c:pt>
                <c:pt idx="5">
                  <c:v>55</c:v>
                </c:pt>
                <c:pt idx="6">
                  <c:v>87.3</c:v>
                </c:pt>
                <c:pt idx="7">
                  <c:v>40</c:v>
                </c:pt>
                <c:pt idx="8">
                  <c:v>17</c:v>
                </c:pt>
                <c:pt idx="9">
                  <c:v>21</c:v>
                </c:pt>
                <c:pt idx="10">
                  <c:v>28</c:v>
                </c:pt>
                <c:pt idx="11">
                  <c:v>74</c:v>
                </c:pt>
                <c:pt idx="12">
                  <c:v>44.6</c:v>
                </c:pt>
                <c:pt idx="13">
                  <c:v>20</c:v>
                </c:pt>
                <c:pt idx="14">
                  <c:v>30</c:v>
                </c:pt>
                <c:pt idx="15">
                  <c:v>13.5</c:v>
                </c:pt>
                <c:pt idx="16">
                  <c:v>23</c:v>
                </c:pt>
                <c:pt idx="17">
                  <c:v>24</c:v>
                </c:pt>
                <c:pt idx="18">
                  <c:v>27.5</c:v>
                </c:pt>
                <c:pt idx="19">
                  <c:v>28</c:v>
                </c:pt>
                <c:pt idx="20">
                  <c:v>46</c:v>
                </c:pt>
                <c:pt idx="21">
                  <c:v>60</c:v>
                </c:pt>
                <c:pt idx="22">
                  <c:v>58</c:v>
                </c:pt>
                <c:pt idx="23">
                  <c:v>74.5</c:v>
                </c:pt>
              </c:numCache>
            </c:numRef>
          </c:xVal>
          <c:yVal>
            <c:numRef>
              <c:f>'Up-flo'!$B$73:$B$96</c:f>
              <c:numCache>
                <c:formatCode>General</c:formatCode>
                <c:ptCount val="24"/>
                <c:pt idx="0">
                  <c:v>75</c:v>
                </c:pt>
                <c:pt idx="1">
                  <c:v>91.428571428571431</c:v>
                </c:pt>
                <c:pt idx="2">
                  <c:v>92.592592592592595</c:v>
                </c:pt>
                <c:pt idx="3">
                  <c:v>66.666666666666657</c:v>
                </c:pt>
                <c:pt idx="4">
                  <c:v>94.897959183673478</c:v>
                </c:pt>
                <c:pt idx="5">
                  <c:v>92.72727272727272</c:v>
                </c:pt>
                <c:pt idx="6">
                  <c:v>82.130584192439869</c:v>
                </c:pt>
                <c:pt idx="7">
                  <c:v>77.5</c:v>
                </c:pt>
                <c:pt idx="8">
                  <c:v>88.235294117647058</c:v>
                </c:pt>
                <c:pt idx="9">
                  <c:v>66.666666666666657</c:v>
                </c:pt>
                <c:pt idx="10">
                  <c:v>50</c:v>
                </c:pt>
                <c:pt idx="11">
                  <c:v>62.162162162162161</c:v>
                </c:pt>
                <c:pt idx="12">
                  <c:v>40.358744394618832</c:v>
                </c:pt>
                <c:pt idx="13">
                  <c:v>75</c:v>
                </c:pt>
                <c:pt idx="14">
                  <c:v>86.666666666666671</c:v>
                </c:pt>
                <c:pt idx="15">
                  <c:v>40.74074074074074</c:v>
                </c:pt>
                <c:pt idx="16">
                  <c:v>23.913043478260871</c:v>
                </c:pt>
                <c:pt idx="17">
                  <c:v>18.75</c:v>
                </c:pt>
                <c:pt idx="18">
                  <c:v>41.818181818181813</c:v>
                </c:pt>
                <c:pt idx="19">
                  <c:v>42.142857142857146</c:v>
                </c:pt>
                <c:pt idx="20">
                  <c:v>88.043478260869563</c:v>
                </c:pt>
                <c:pt idx="21">
                  <c:v>80</c:v>
                </c:pt>
                <c:pt idx="22">
                  <c:v>80.172413793103445</c:v>
                </c:pt>
                <c:pt idx="23">
                  <c:v>65.100671140939596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AA-4F2D-92D2-AF8EBB859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637424"/>
        <c:axId val="1102638256"/>
      </c:scatterChart>
      <c:valAx>
        <c:axId val="110263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Inflow TSS (mg/L)</a:t>
                </a:r>
              </a:p>
            </c:rich>
          </c:tx>
          <c:layout>
            <c:manualLayout>
              <c:xMode val="edge"/>
              <c:yMode val="edge"/>
              <c:x val="0.49380648390818155"/>
              <c:y val="0.926301054473454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38256"/>
        <c:crosses val="autoZero"/>
        <c:crossBetween val="midCat"/>
      </c:valAx>
      <c:valAx>
        <c:axId val="110263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TSS 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37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'Modular wetland'!$B$56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'Modular wetland'!$A$57:$A$79</c:f>
              <c:numCache>
                <c:formatCode>General</c:formatCode>
                <c:ptCount val="23"/>
                <c:pt idx="0">
                  <c:v>9.1999999999999998E-2</c:v>
                </c:pt>
                <c:pt idx="1">
                  <c:v>0.14000000000000001</c:v>
                </c:pt>
                <c:pt idx="2">
                  <c:v>8.6999999999999994E-2</c:v>
                </c:pt>
                <c:pt idx="3">
                  <c:v>0.15</c:v>
                </c:pt>
                <c:pt idx="4">
                  <c:v>0.09</c:v>
                </c:pt>
                <c:pt idx="5">
                  <c:v>0.18</c:v>
                </c:pt>
                <c:pt idx="6">
                  <c:v>0.18</c:v>
                </c:pt>
                <c:pt idx="7">
                  <c:v>9.8000000000000004E-2</c:v>
                </c:pt>
                <c:pt idx="8">
                  <c:v>6.6000000000000003E-2</c:v>
                </c:pt>
                <c:pt idx="9">
                  <c:v>0.13</c:v>
                </c:pt>
                <c:pt idx="10">
                  <c:v>0.1</c:v>
                </c:pt>
                <c:pt idx="11">
                  <c:v>9.2999999999999999E-2</c:v>
                </c:pt>
                <c:pt idx="12">
                  <c:v>2.7E-2</c:v>
                </c:pt>
                <c:pt idx="13">
                  <c:v>7.4999999999999997E-2</c:v>
                </c:pt>
                <c:pt idx="14">
                  <c:v>0.25700000000000001</c:v>
                </c:pt>
                <c:pt idx="15">
                  <c:v>7.2999999999999995E-2</c:v>
                </c:pt>
                <c:pt idx="16">
                  <c:v>0.10299999999999999</c:v>
                </c:pt>
                <c:pt idx="17">
                  <c:v>9.8000000000000004E-2</c:v>
                </c:pt>
                <c:pt idx="18">
                  <c:v>0.56000000000000005</c:v>
                </c:pt>
                <c:pt idx="19">
                  <c:v>0.39800000000000002</c:v>
                </c:pt>
                <c:pt idx="20">
                  <c:v>0.16500000000000001</c:v>
                </c:pt>
                <c:pt idx="21">
                  <c:v>0.114</c:v>
                </c:pt>
                <c:pt idx="22">
                  <c:v>0.21199999999999999</c:v>
                </c:pt>
              </c:numCache>
            </c:numRef>
          </c:xVal>
          <c:yVal>
            <c:numRef>
              <c:f>'Modular wetland'!$B$57:$B$79</c:f>
              <c:numCache>
                <c:formatCode>0.00</c:formatCode>
                <c:ptCount val="23"/>
                <c:pt idx="0">
                  <c:v>71.739130434782624</c:v>
                </c:pt>
                <c:pt idx="1">
                  <c:v>85.714285714285708</c:v>
                </c:pt>
                <c:pt idx="2">
                  <c:v>-14.942528735632198</c:v>
                </c:pt>
                <c:pt idx="3">
                  <c:v>58.666666666666664</c:v>
                </c:pt>
                <c:pt idx="4">
                  <c:v>57.777777777777771</c:v>
                </c:pt>
                <c:pt idx="5">
                  <c:v>65.555555555555557</c:v>
                </c:pt>
                <c:pt idx="6">
                  <c:v>56.111111111111114</c:v>
                </c:pt>
                <c:pt idx="7">
                  <c:v>89.795918367346957</c:v>
                </c:pt>
                <c:pt idx="8">
                  <c:v>40.909090909090914</c:v>
                </c:pt>
                <c:pt idx="9">
                  <c:v>68.461538461538453</c:v>
                </c:pt>
                <c:pt idx="10">
                  <c:v>61</c:v>
                </c:pt>
                <c:pt idx="11">
                  <c:v>61.29032258064516</c:v>
                </c:pt>
                <c:pt idx="12">
                  <c:v>62.962962962962962</c:v>
                </c:pt>
                <c:pt idx="13">
                  <c:v>69.333333333333343</c:v>
                </c:pt>
                <c:pt idx="14">
                  <c:v>78.988326848249031</c:v>
                </c:pt>
                <c:pt idx="15">
                  <c:v>65.753424657534239</c:v>
                </c:pt>
                <c:pt idx="16">
                  <c:v>19.417475728155331</c:v>
                </c:pt>
                <c:pt idx="17">
                  <c:v>60.204081632653065</c:v>
                </c:pt>
                <c:pt idx="18">
                  <c:v>53.571428571428569</c:v>
                </c:pt>
                <c:pt idx="19">
                  <c:v>67.336683417085425</c:v>
                </c:pt>
                <c:pt idx="20">
                  <c:v>75.151515151515142</c:v>
                </c:pt>
                <c:pt idx="21">
                  <c:v>55.263157894736835</c:v>
                </c:pt>
                <c:pt idx="22">
                  <c:v>52.830188679245282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D2-4720-A13A-9F7ECB9E3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353904"/>
        <c:axId val="1335355152"/>
      </c:scatterChart>
      <c:valAx>
        <c:axId val="133535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Inflow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355152"/>
        <c:crosses val="autoZero"/>
        <c:crossBetween val="midCat"/>
      </c:valAx>
      <c:valAx>
        <c:axId val="133535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Removal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353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44</xdr:row>
      <xdr:rowOff>0</xdr:rowOff>
    </xdr:from>
    <xdr:to>
      <xdr:col>15</xdr:col>
      <xdr:colOff>219075</xdr:colOff>
      <xdr:row>66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F6B3F3-DF5F-4A4A-BB7B-22C2E5F22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657224</xdr:colOff>
      <xdr:row>69</xdr:row>
      <xdr:rowOff>31750</xdr:rowOff>
    </xdr:from>
    <xdr:to>
      <xdr:col>15</xdr:col>
      <xdr:colOff>266699</xdr:colOff>
      <xdr:row>91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50295E-55B8-4F87-9E22-B1E650B506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174624</xdr:colOff>
      <xdr:row>93</xdr:row>
      <xdr:rowOff>127000</xdr:rowOff>
    </xdr:from>
    <xdr:to>
      <xdr:col>15</xdr:col>
      <xdr:colOff>63499</xdr:colOff>
      <xdr:row>115</xdr:row>
      <xdr:rowOff>158750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0B6991-0567-4622-AEBA-29CEB7F996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117474</xdr:colOff>
      <xdr:row>117</xdr:row>
      <xdr:rowOff>82550</xdr:rowOff>
    </xdr:from>
    <xdr:to>
      <xdr:col>16</xdr:col>
      <xdr:colOff>146049</xdr:colOff>
      <xdr:row>138</xdr:row>
      <xdr:rowOff>6350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F97D8C-1A8C-4938-AB5E-77A67E5C51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152400</xdr:colOff>
      <xdr:row>95</xdr:row>
      <xdr:rowOff>107950</xdr:rowOff>
    </xdr:from>
    <xdr:to>
      <xdr:col>11</xdr:col>
      <xdr:colOff>196850</xdr:colOff>
      <xdr:row>111</xdr:row>
      <xdr:rowOff>120650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7DF813EA-FE8D-4594-A32D-469E1DCB6136}"/>
            </a:ext>
          </a:extLst>
        </xdr:cNvPr>
        <xdr:cNvCxnSpPr/>
      </xdr:nvCxnSpPr>
      <xdr:spPr>
        <a:xfrm flipV="1">
          <a:off x="7124700" y="17748250"/>
          <a:ext cx="44450" cy="29591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44450</xdr:colOff>
      <xdr:row>54</xdr:row>
      <xdr:rowOff>63500</xdr:rowOff>
    </xdr:from>
    <xdr:to>
      <xdr:col>15</xdr:col>
      <xdr:colOff>25400</xdr:colOff>
      <xdr:row>54</xdr:row>
      <xdr:rowOff>69850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AF617E8A-5263-445A-A2DB-7A4F372A6222}"/>
            </a:ext>
          </a:extLst>
        </xdr:cNvPr>
        <xdr:cNvCxnSpPr/>
      </xdr:nvCxnSpPr>
      <xdr:spPr>
        <a:xfrm>
          <a:off x="3397250" y="10153650"/>
          <a:ext cx="5689600" cy="6350"/>
        </a:xfrm>
        <a:prstGeom prst="line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50800</xdr:colOff>
      <xdr:row>53</xdr:row>
      <xdr:rowOff>12700</xdr:rowOff>
    </xdr:from>
    <xdr:to>
      <xdr:col>15</xdr:col>
      <xdr:colOff>31750</xdr:colOff>
      <xdr:row>53</xdr:row>
      <xdr:rowOff>19050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4990D3C2-9A01-4064-8C6D-62D0F8064E5C}"/>
            </a:ext>
          </a:extLst>
        </xdr:cNvPr>
        <xdr:cNvCxnSpPr/>
      </xdr:nvCxnSpPr>
      <xdr:spPr>
        <a:xfrm>
          <a:off x="3403600" y="9918700"/>
          <a:ext cx="5689600" cy="6350"/>
        </a:xfrm>
        <a:prstGeom prst="line">
          <a:avLst/>
        </a:prstGeom>
        <a:ln w="25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44450</xdr:colOff>
      <xdr:row>52</xdr:row>
      <xdr:rowOff>6350</xdr:rowOff>
    </xdr:from>
    <xdr:to>
      <xdr:col>15</xdr:col>
      <xdr:colOff>25400</xdr:colOff>
      <xdr:row>52</xdr:row>
      <xdr:rowOff>12700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8903495B-2FEA-4D89-91B9-737C0778B4CE}"/>
            </a:ext>
          </a:extLst>
        </xdr:cNvPr>
        <xdr:cNvCxnSpPr/>
      </xdr:nvCxnSpPr>
      <xdr:spPr>
        <a:xfrm>
          <a:off x="3397250" y="9728200"/>
          <a:ext cx="5689600" cy="63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44</xdr:row>
      <xdr:rowOff>19050</xdr:rowOff>
    </xdr:from>
    <xdr:to>
      <xdr:col>16</xdr:col>
      <xdr:colOff>28575</xdr:colOff>
      <xdr:row>64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38099</xdr:colOff>
      <xdr:row>67</xdr:row>
      <xdr:rowOff>85724</xdr:rowOff>
    </xdr:from>
    <xdr:to>
      <xdr:col>16</xdr:col>
      <xdr:colOff>504824</xdr:colOff>
      <xdr:row>89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1146175</xdr:colOff>
      <xdr:row>4</xdr:row>
      <xdr:rowOff>127000</xdr:rowOff>
    </xdr:from>
    <xdr:to>
      <xdr:col>9</xdr:col>
      <xdr:colOff>365125</xdr:colOff>
      <xdr:row>18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452EDD-208B-4454-B88F-82986E3A37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161924</xdr:colOff>
      <xdr:row>15</xdr:row>
      <xdr:rowOff>146050</xdr:rowOff>
    </xdr:from>
    <xdr:to>
      <xdr:col>32</xdr:col>
      <xdr:colOff>158749</xdr:colOff>
      <xdr:row>38</xdr:row>
      <xdr:rowOff>165100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A1EF389-7E1D-4978-A718-AE1F83C32F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28574</xdr:colOff>
      <xdr:row>4</xdr:row>
      <xdr:rowOff>63500</xdr:rowOff>
    </xdr:from>
    <xdr:to>
      <xdr:col>51</xdr:col>
      <xdr:colOff>412749</xdr:colOff>
      <xdr:row>26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B72FB90-AB11-4FB0-BF7E-A6D9066672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5</xdr:row>
      <xdr:rowOff>127000</xdr:rowOff>
    </xdr:from>
    <xdr:to>
      <xdr:col>13</xdr:col>
      <xdr:colOff>231775</xdr:colOff>
      <xdr:row>20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37841F-5214-489A-987E-ABE102F15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32</xdr:row>
      <xdr:rowOff>133350</xdr:rowOff>
    </xdr:from>
    <xdr:to>
      <xdr:col>8</xdr:col>
      <xdr:colOff>200025</xdr:colOff>
      <xdr:row>47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3E5016-A95C-412D-9C4A-E80AE8ABB9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55</xdr:row>
      <xdr:rowOff>133350</xdr:rowOff>
    </xdr:from>
    <xdr:to>
      <xdr:col>17</xdr:col>
      <xdr:colOff>276225</xdr:colOff>
      <xdr:row>69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546224C-5630-4582-BA19-463DCEEF2F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536575</xdr:colOff>
      <xdr:row>120</xdr:row>
      <xdr:rowOff>127000</xdr:rowOff>
    </xdr:from>
    <xdr:to>
      <xdr:col>13</xdr:col>
      <xdr:colOff>231775</xdr:colOff>
      <xdr:row>135</xdr:row>
      <xdr:rowOff>107950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909BC2E-9BAC-4190-AFAB-1A881EA6F1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0.08125</cdr:x>
      <cdr:y>0.31713</cdr:y>
    </cdr:from>
    <cdr:to>
      <cdr:x>0.60208</cdr:x>
      <cdr:y>0.75926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552AE4FC-A892-4861-B3EA-CFB34B47E972}"/>
            </a:ext>
          </a:extLst>
        </cdr:cNvPr>
        <cdr:cNvCxnSpPr/>
      </cdr:nvCxnSpPr>
      <cdr:spPr>
        <a:xfrm xmlns:a="http://schemas.openxmlformats.org/drawingml/2006/main">
          <a:off x="371475" y="869950"/>
          <a:ext cx="2381250" cy="12128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190499</xdr:colOff>
      <xdr:row>0</xdr:row>
      <xdr:rowOff>180974</xdr:rowOff>
    </xdr:from>
    <xdr:to>
      <xdr:col>23</xdr:col>
      <xdr:colOff>180974</xdr:colOff>
      <xdr:row>33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0.0695</cdr:x>
      <cdr:y>0.42504</cdr:y>
    </cdr:from>
    <cdr:to>
      <cdr:x>0.9748</cdr:x>
      <cdr:y>0.80371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62001" y="2619376"/>
          <a:ext cx="9925050" cy="23336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  <a:alpha val="24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0.20989</cdr:x>
      <cdr:y>0.04209</cdr:y>
    </cdr:from>
    <cdr:to>
      <cdr:x>0.21062</cdr:x>
      <cdr:y>0.82583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45094E47-6691-4BDB-BECF-974551DFC02E}"/>
            </a:ext>
          </a:extLst>
        </cdr:cNvPr>
        <cdr:cNvCxnSpPr/>
      </cdr:nvCxnSpPr>
      <cdr:spPr>
        <a:xfrm xmlns:a="http://schemas.openxmlformats.org/drawingml/2006/main" flipV="1">
          <a:off x="1806576" y="184151"/>
          <a:ext cx="6334" cy="342899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37</xdr:row>
      <xdr:rowOff>127000</xdr:rowOff>
    </xdr:from>
    <xdr:to>
      <xdr:col>16</xdr:col>
      <xdr:colOff>330199</xdr:colOff>
      <xdr:row>57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1312B60-263F-4F7D-B29C-09D4AB4987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276224</xdr:colOff>
      <xdr:row>59</xdr:row>
      <xdr:rowOff>177800</xdr:rowOff>
    </xdr:from>
    <xdr:to>
      <xdr:col>16</xdr:col>
      <xdr:colOff>241299</xdr:colOff>
      <xdr:row>78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779B4BF-57BC-421F-820E-5D8F1F46EE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574674</xdr:colOff>
      <xdr:row>43</xdr:row>
      <xdr:rowOff>177800</xdr:rowOff>
    </xdr:from>
    <xdr:to>
      <xdr:col>16</xdr:col>
      <xdr:colOff>317499</xdr:colOff>
      <xdr:row>66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420E79-EB2D-4D07-819E-E4C8505D3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63500</xdr:colOff>
      <xdr:row>44</xdr:row>
      <xdr:rowOff>146050</xdr:rowOff>
    </xdr:from>
    <xdr:to>
      <xdr:col>12</xdr:col>
      <xdr:colOff>69850</xdr:colOff>
      <xdr:row>64</xdr:row>
      <xdr:rowOff>158750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C4ADEB1-4AA4-4DF7-B208-412C16E8906D}"/>
            </a:ext>
          </a:extLst>
        </xdr:cNvPr>
        <xdr:cNvCxnSpPr/>
      </xdr:nvCxnSpPr>
      <xdr:spPr>
        <a:xfrm flipH="1">
          <a:off x="7924800" y="8801100"/>
          <a:ext cx="6350" cy="38798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142874</xdr:colOff>
      <xdr:row>71</xdr:row>
      <xdr:rowOff>19050</xdr:rowOff>
    </xdr:from>
    <xdr:to>
      <xdr:col>17</xdr:col>
      <xdr:colOff>298449</xdr:colOff>
      <xdr:row>93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06EA9F-30F4-4E76-BA6F-AA77768740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273050</xdr:colOff>
      <xdr:row>71</xdr:row>
      <xdr:rowOff>146050</xdr:rowOff>
    </xdr:from>
    <xdr:to>
      <xdr:col>6</xdr:col>
      <xdr:colOff>279400</xdr:colOff>
      <xdr:row>91</xdr:row>
      <xdr:rowOff>158750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B8A04E5-A640-499D-855E-9F51137C1962}"/>
            </a:ext>
          </a:extLst>
        </xdr:cNvPr>
        <xdr:cNvCxnSpPr/>
      </xdr:nvCxnSpPr>
      <xdr:spPr>
        <a:xfrm flipH="1">
          <a:off x="4476750" y="13957300"/>
          <a:ext cx="6350" cy="38798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0.22593</cdr:x>
      <cdr:y>0.03448</cdr:y>
    </cdr:from>
    <cdr:to>
      <cdr:x>0.2267</cdr:x>
      <cdr:y>0.91236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8B321DB-F61F-408C-9ED3-D3416E648D2F}"/>
            </a:ext>
          </a:extLst>
        </cdr:cNvPr>
        <cdr:cNvCxnSpPr/>
      </cdr:nvCxnSpPr>
      <cdr:spPr>
        <a:xfrm xmlns:a="http://schemas.openxmlformats.org/drawingml/2006/main" flipH="1">
          <a:off x="1870076" y="152400"/>
          <a:ext cx="6350" cy="387985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584200</xdr:colOff>
      <xdr:row>55</xdr:row>
      <xdr:rowOff>12700</xdr:rowOff>
    </xdr:from>
    <xdr:to>
      <xdr:col>16</xdr:col>
      <xdr:colOff>393699</xdr:colOff>
      <xdr:row>77</xdr:row>
      <xdr:rowOff>146050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1C81FAA-F428-478B-9403-27427EFF1B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9524</xdr:colOff>
      <xdr:row>79</xdr:row>
      <xdr:rowOff>180974</xdr:rowOff>
    </xdr:from>
    <xdr:to>
      <xdr:col>17</xdr:col>
      <xdr:colOff>514349</xdr:colOff>
      <xdr:row>108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34</xdr:row>
      <xdr:rowOff>38100</xdr:rowOff>
    </xdr:from>
    <xdr:to>
      <xdr:col>10</xdr:col>
      <xdr:colOff>561975</xdr:colOff>
      <xdr:row>49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D5B393-A225-425A-A901-E79F6E0CCC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50</xdr:row>
      <xdr:rowOff>95250</xdr:rowOff>
    </xdr:from>
    <xdr:to>
      <xdr:col>10</xdr:col>
      <xdr:colOff>523875</xdr:colOff>
      <xdr:row>65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EC3546-2D53-4E10-8525-FE8C2BA85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42</xdr:row>
      <xdr:rowOff>9525</xdr:rowOff>
    </xdr:from>
    <xdr:to>
      <xdr:col>16</xdr:col>
      <xdr:colOff>76199</xdr:colOff>
      <xdr:row>63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65</xdr:row>
      <xdr:rowOff>171450</xdr:rowOff>
    </xdr:from>
    <xdr:to>
      <xdr:col>15</xdr:col>
      <xdr:colOff>542925</xdr:colOff>
      <xdr:row>87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33</xdr:row>
      <xdr:rowOff>152400</xdr:rowOff>
    </xdr:from>
    <xdr:to>
      <xdr:col>10</xdr:col>
      <xdr:colOff>504825</xdr:colOff>
      <xdr:row>48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190500</xdr:colOff>
      <xdr:row>49</xdr:row>
      <xdr:rowOff>171450</xdr:rowOff>
    </xdr:from>
    <xdr:to>
      <xdr:col>10</xdr:col>
      <xdr:colOff>495300</xdr:colOff>
      <xdr:row>64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stormwater.pca.state.mn.us/index.php?title=Test_page_Filterra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"/>
  <sheetViews>
    <sheetView topLeftCell="A16" workbookViewId="0">
      <selection activeCell="J43" sqref="J43"/>
    </sheetView>
  </sheetViews>
  <sheetFormatPr defaultColWidth="14.85546875" defaultRowHeight="15" x14ac:dyDescent="0.25"/>
  <cols>
    <col min="1" max="1" width="14.42578125" style="3" bestFit="1" customWidth="1"/>
    <col min="2" max="2" width="14.140625" style="3" bestFit="1" customWidth="1"/>
    <col min="3" max="3" width="11.42578125" style="3" bestFit="1" customWidth="1"/>
    <col min="4" max="4" width="8.140625" style="3" bestFit="1" customWidth="1"/>
    <col min="5" max="5" width="7.42578125" style="3" bestFit="1" customWidth="1"/>
    <col min="6" max="6" width="6.5703125" style="3" bestFit="1" customWidth="1"/>
    <col min="7" max="7" width="9.7109375" style="3" bestFit="1" customWidth="1"/>
    <col min="8" max="8" width="6.28515625" style="3" bestFit="1" customWidth="1"/>
    <col min="9" max="9" width="7.5703125" style="3" bestFit="1" customWidth="1"/>
    <col min="10" max="10" width="8" style="3" bestFit="1" customWidth="1"/>
    <col min="11" max="11" width="6.28515625" style="3" bestFit="1" customWidth="1"/>
    <col min="12" max="12" width="7.5703125" style="3" bestFit="1" customWidth="1"/>
    <col min="13" max="13" width="8" style="3" bestFit="1" customWidth="1"/>
    <col min="14" max="14" width="6.28515625" style="3" bestFit="1" customWidth="1"/>
    <col min="15" max="16" width="8" style="3" bestFit="1" customWidth="1"/>
    <col min="17" max="17" width="11.140625" style="3" bestFit="1" customWidth="1"/>
    <col min="18" max="18" width="6.42578125" style="3" bestFit="1" customWidth="1"/>
    <col min="19" max="16384" width="14.85546875" style="3"/>
  </cols>
  <sheetData>
    <row r="1" spans="1:22" s="1" customFormat="1" x14ac:dyDescent="0.25">
      <c r="A1" s="8" t="s">
        <v>18</v>
      </c>
      <c r="B1" s="8" t="s">
        <v>19</v>
      </c>
      <c r="D1" s="70" t="s">
        <v>29</v>
      </c>
      <c r="E1" s="71"/>
      <c r="F1" s="9" t="s">
        <v>26</v>
      </c>
    </row>
    <row r="2" spans="1:22" s="1" customFormat="1" x14ac:dyDescent="0.25">
      <c r="A2" s="8" t="s">
        <v>21</v>
      </c>
      <c r="B2" s="8" t="s">
        <v>20</v>
      </c>
      <c r="D2" s="70" t="s">
        <v>27</v>
      </c>
      <c r="E2" s="71"/>
      <c r="F2" s="9">
        <f>0.75*4*6</f>
        <v>18</v>
      </c>
    </row>
    <row r="3" spans="1:22" x14ac:dyDescent="0.25">
      <c r="A3" s="8" t="s">
        <v>22</v>
      </c>
      <c r="B3" s="8" t="s">
        <v>23</v>
      </c>
      <c r="D3" s="70" t="s">
        <v>30</v>
      </c>
      <c r="E3" s="71"/>
      <c r="F3" s="9" t="s">
        <v>28</v>
      </c>
    </row>
    <row r="4" spans="1:22" x14ac:dyDescent="0.25">
      <c r="A4" s="8" t="s">
        <v>24</v>
      </c>
      <c r="B4" s="8" t="s">
        <v>25</v>
      </c>
      <c r="D4" s="70"/>
      <c r="E4" s="71"/>
      <c r="F4" s="9"/>
    </row>
    <row r="5" spans="1:22" x14ac:dyDescent="0.25">
      <c r="A5" s="8"/>
      <c r="B5" s="8"/>
      <c r="D5" s="8"/>
      <c r="E5" s="8"/>
      <c r="F5" s="9"/>
    </row>
    <row r="6" spans="1:22" x14ac:dyDescent="0.25">
      <c r="A6" s="8"/>
      <c r="B6" s="8"/>
      <c r="D6" s="8"/>
      <c r="E6" s="8"/>
      <c r="F6" s="9"/>
    </row>
    <row r="7" spans="1:22" x14ac:dyDescent="0.25">
      <c r="A7" s="1"/>
      <c r="B7" s="64" t="s">
        <v>12</v>
      </c>
      <c r="C7" s="65"/>
      <c r="D7" s="65"/>
      <c r="E7" s="65"/>
      <c r="F7" s="65"/>
      <c r="G7" s="66"/>
      <c r="H7" s="64" t="s">
        <v>4</v>
      </c>
      <c r="I7" s="65"/>
      <c r="J7" s="66"/>
      <c r="K7" s="64" t="s">
        <v>5</v>
      </c>
      <c r="L7" s="65"/>
      <c r="M7" s="66"/>
      <c r="N7" s="64" t="s">
        <v>6</v>
      </c>
      <c r="O7" s="65"/>
      <c r="P7" s="66"/>
      <c r="Q7" s="67" t="s">
        <v>35</v>
      </c>
    </row>
    <row r="8" spans="1:22" ht="75" x14ac:dyDescent="0.25">
      <c r="A8" s="1" t="s">
        <v>0</v>
      </c>
      <c r="B8" s="1" t="s">
        <v>7</v>
      </c>
      <c r="C8" s="1" t="s">
        <v>8</v>
      </c>
      <c r="D8" s="1" t="s">
        <v>16</v>
      </c>
      <c r="E8" s="1" t="s">
        <v>10</v>
      </c>
      <c r="F8" s="1" t="s">
        <v>9</v>
      </c>
      <c r="G8" s="1" t="s">
        <v>11</v>
      </c>
      <c r="H8" s="1" t="s">
        <v>1</v>
      </c>
      <c r="I8" s="1" t="s">
        <v>2</v>
      </c>
      <c r="J8" s="1" t="s">
        <v>3</v>
      </c>
      <c r="K8" s="1" t="s">
        <v>1</v>
      </c>
      <c r="L8" s="1" t="s">
        <v>2</v>
      </c>
      <c r="M8" s="1" t="s">
        <v>3</v>
      </c>
      <c r="N8" s="1" t="s">
        <v>1</v>
      </c>
      <c r="O8" s="1" t="s">
        <v>2</v>
      </c>
      <c r="P8" s="1" t="s">
        <v>3</v>
      </c>
      <c r="Q8" s="68"/>
    </row>
    <row r="9" spans="1:22" x14ac:dyDescent="0.25">
      <c r="A9" s="2">
        <v>41292</v>
      </c>
      <c r="B9" s="3">
        <v>1.42</v>
      </c>
      <c r="C9" s="3">
        <v>18.600000000000001</v>
      </c>
      <c r="D9" s="6">
        <f>B9/C9</f>
        <v>7.6344086021505372E-2</v>
      </c>
      <c r="E9" s="3">
        <v>14076</v>
      </c>
      <c r="F9" s="3">
        <v>368.2</v>
      </c>
      <c r="G9" s="4">
        <f>(F9/E9)*100</f>
        <v>2.6157999431656718</v>
      </c>
      <c r="H9" s="5">
        <v>0.08</v>
      </c>
      <c r="I9" s="3">
        <v>0.03</v>
      </c>
      <c r="J9" s="3">
        <v>60</v>
      </c>
      <c r="K9" s="3">
        <v>0.02</v>
      </c>
      <c r="L9" s="3">
        <v>0.01</v>
      </c>
      <c r="M9" s="3">
        <v>39</v>
      </c>
      <c r="N9" s="3">
        <v>30</v>
      </c>
      <c r="O9" s="3">
        <v>7</v>
      </c>
      <c r="P9" s="3">
        <v>77</v>
      </c>
      <c r="Q9" s="4">
        <f>K9/H9</f>
        <v>0.25</v>
      </c>
      <c r="R9" s="3">
        <f>(H9-K9)/H9*(0.01*P9)</f>
        <v>0.57750000000000001</v>
      </c>
      <c r="U9" s="3">
        <v>0.52</v>
      </c>
      <c r="V9" s="3">
        <v>90</v>
      </c>
    </row>
    <row r="10" spans="1:22" x14ac:dyDescent="0.25">
      <c r="A10" s="2">
        <v>41297</v>
      </c>
      <c r="B10" s="3">
        <v>0.62</v>
      </c>
      <c r="C10" s="3">
        <v>11.7</v>
      </c>
      <c r="D10" s="6">
        <f t="shared" ref="D10:D30" si="0">B10/C10</f>
        <v>5.2991452991452997E-2</v>
      </c>
      <c r="E10" s="3">
        <v>2105.3000000000002</v>
      </c>
      <c r="F10" s="3">
        <v>0</v>
      </c>
      <c r="G10" s="4">
        <f t="shared" ref="G10:G30" si="1">(F10/E10)*100</f>
        <v>0</v>
      </c>
      <c r="H10" s="5">
        <v>0.05</v>
      </c>
      <c r="I10" s="3">
        <v>0.04</v>
      </c>
      <c r="J10" s="3">
        <v>26</v>
      </c>
      <c r="K10" s="3">
        <v>0.01</v>
      </c>
      <c r="L10" s="3">
        <v>0.01</v>
      </c>
      <c r="M10" s="3">
        <v>0</v>
      </c>
      <c r="N10" s="5">
        <v>14</v>
      </c>
      <c r="O10" s="3">
        <v>4.7</v>
      </c>
      <c r="P10" s="3">
        <v>66</v>
      </c>
      <c r="Q10" s="4">
        <f t="shared" ref="Q10:Q30" si="2">K10/H10</f>
        <v>0.19999999999999998</v>
      </c>
      <c r="R10" s="3">
        <f t="shared" ref="R10:R27" si="3">(H10-K10)/H10*(0.01*P10)</f>
        <v>0.52800000000000002</v>
      </c>
      <c r="U10" s="3">
        <v>0.33</v>
      </c>
      <c r="V10" s="3">
        <v>82</v>
      </c>
    </row>
    <row r="11" spans="1:22" x14ac:dyDescent="0.25">
      <c r="A11" s="2">
        <v>41298</v>
      </c>
      <c r="B11" s="3">
        <v>0.2</v>
      </c>
      <c r="C11" s="3">
        <v>9.4</v>
      </c>
      <c r="D11" s="6">
        <f t="shared" si="0"/>
        <v>2.1276595744680851E-2</v>
      </c>
      <c r="E11" s="3">
        <v>577.79999999999995</v>
      </c>
      <c r="F11" s="3">
        <v>0.2</v>
      </c>
      <c r="G11" s="4">
        <f t="shared" si="1"/>
        <v>3.4614053305642094E-2</v>
      </c>
      <c r="H11" s="5">
        <v>0.04</v>
      </c>
      <c r="I11" s="3">
        <v>0.03</v>
      </c>
      <c r="J11" s="3">
        <v>28</v>
      </c>
      <c r="K11" s="3">
        <v>0.01</v>
      </c>
      <c r="L11" s="3">
        <v>0.01</v>
      </c>
      <c r="M11" s="3">
        <v>-13</v>
      </c>
      <c r="N11" s="5">
        <v>12</v>
      </c>
      <c r="O11" s="3">
        <v>3</v>
      </c>
      <c r="P11" s="3">
        <v>75</v>
      </c>
      <c r="Q11" s="4">
        <f t="shared" si="2"/>
        <v>0.25</v>
      </c>
      <c r="R11" s="3">
        <f t="shared" si="3"/>
        <v>0.5625</v>
      </c>
      <c r="U11" s="3">
        <v>0.28999999999999998</v>
      </c>
      <c r="V11" s="59">
        <v>69</v>
      </c>
    </row>
    <row r="12" spans="1:22" x14ac:dyDescent="0.25">
      <c r="A12" s="2">
        <v>41300</v>
      </c>
      <c r="B12" s="3">
        <v>0.45</v>
      </c>
      <c r="C12" s="3">
        <v>14.4</v>
      </c>
      <c r="D12" s="6">
        <f t="shared" si="0"/>
        <v>3.125E-2</v>
      </c>
      <c r="E12" s="3">
        <v>2591.4</v>
      </c>
      <c r="F12" s="3">
        <v>0.1</v>
      </c>
      <c r="G12" s="4">
        <f t="shared" si="1"/>
        <v>3.8589179594041832E-3</v>
      </c>
      <c r="H12" s="5">
        <v>0.03</v>
      </c>
      <c r="I12" s="3">
        <v>0.02</v>
      </c>
      <c r="J12" s="3">
        <v>29</v>
      </c>
      <c r="K12" s="3">
        <v>0.01</v>
      </c>
      <c r="L12" s="3">
        <v>0.01</v>
      </c>
      <c r="M12" s="3">
        <v>11</v>
      </c>
      <c r="N12" s="5">
        <v>9.5</v>
      </c>
      <c r="O12" s="3">
        <v>2.7</v>
      </c>
      <c r="P12" s="3">
        <v>72</v>
      </c>
      <c r="Q12" s="4">
        <f t="shared" si="2"/>
        <v>0.33333333333333337</v>
      </c>
      <c r="R12" s="3">
        <f t="shared" si="3"/>
        <v>0.48</v>
      </c>
      <c r="U12" s="3">
        <v>0.24</v>
      </c>
      <c r="V12" s="3">
        <v>95</v>
      </c>
    </row>
    <row r="13" spans="1:22" x14ac:dyDescent="0.25">
      <c r="A13" s="2">
        <v>41302</v>
      </c>
      <c r="B13" s="3">
        <v>0.18</v>
      </c>
      <c r="C13" s="3">
        <v>7.8</v>
      </c>
      <c r="D13" s="6">
        <f t="shared" si="0"/>
        <v>2.3076923076923078E-2</v>
      </c>
      <c r="E13" s="3">
        <v>622.9</v>
      </c>
      <c r="F13" s="3">
        <v>0</v>
      </c>
      <c r="G13" s="4">
        <f t="shared" si="1"/>
        <v>0</v>
      </c>
      <c r="H13" s="10">
        <v>0.33</v>
      </c>
      <c r="I13" s="3">
        <v>0.06</v>
      </c>
      <c r="J13" s="3">
        <v>82</v>
      </c>
      <c r="K13" s="3">
        <v>0.01</v>
      </c>
      <c r="L13" s="3">
        <v>0.11</v>
      </c>
      <c r="M13" s="3">
        <v>-900</v>
      </c>
      <c r="N13" s="3">
        <v>107</v>
      </c>
      <c r="O13" s="3">
        <v>5</v>
      </c>
      <c r="P13" s="3">
        <v>95</v>
      </c>
      <c r="Q13" s="4">
        <f t="shared" si="2"/>
        <v>3.0303030303030304E-2</v>
      </c>
      <c r="R13" s="3">
        <f t="shared" si="3"/>
        <v>0.92121212121212126</v>
      </c>
      <c r="U13" s="3">
        <v>0.18</v>
      </c>
      <c r="V13" s="3">
        <v>71</v>
      </c>
    </row>
    <row r="14" spans="1:22" x14ac:dyDescent="0.25">
      <c r="A14" s="2">
        <v>41303</v>
      </c>
      <c r="B14" s="3">
        <v>0.21</v>
      </c>
      <c r="C14" s="3">
        <v>10.5</v>
      </c>
      <c r="D14" s="6">
        <f t="shared" si="0"/>
        <v>0.02</v>
      </c>
      <c r="E14" s="3">
        <v>1507.7</v>
      </c>
      <c r="F14" s="3">
        <v>0</v>
      </c>
      <c r="G14" s="4">
        <f t="shared" si="1"/>
        <v>0</v>
      </c>
      <c r="H14" s="10">
        <v>0.17</v>
      </c>
      <c r="I14" s="3">
        <v>0.02</v>
      </c>
      <c r="J14" s="3">
        <v>88</v>
      </c>
      <c r="K14" s="3">
        <v>0.01</v>
      </c>
      <c r="L14" s="3">
        <v>0.01</v>
      </c>
      <c r="M14" s="3">
        <v>-13</v>
      </c>
      <c r="N14" s="3">
        <v>86</v>
      </c>
      <c r="O14" s="3">
        <v>3</v>
      </c>
      <c r="P14" s="3">
        <v>97</v>
      </c>
      <c r="Q14" s="4">
        <f t="shared" si="2"/>
        <v>5.8823529411764705E-2</v>
      </c>
      <c r="R14" s="3">
        <f t="shared" si="3"/>
        <v>0.91294117647058814</v>
      </c>
      <c r="U14" s="3">
        <v>0.17</v>
      </c>
      <c r="V14" s="3">
        <v>88</v>
      </c>
    </row>
    <row r="15" spans="1:22" x14ac:dyDescent="0.25">
      <c r="A15" s="2">
        <v>41327</v>
      </c>
      <c r="B15" s="3">
        <v>0.44</v>
      </c>
      <c r="C15" s="3">
        <v>13.7</v>
      </c>
      <c r="D15" s="6">
        <f t="shared" si="0"/>
        <v>3.2116788321167884E-2</v>
      </c>
      <c r="E15" s="3">
        <v>2223.4</v>
      </c>
      <c r="F15" s="3">
        <v>0.1</v>
      </c>
      <c r="G15" s="4">
        <f t="shared" si="1"/>
        <v>4.4976162633804089E-3</v>
      </c>
      <c r="H15" s="10">
        <v>0.11</v>
      </c>
      <c r="I15" s="3">
        <v>0.06</v>
      </c>
      <c r="J15" s="3">
        <v>46</v>
      </c>
      <c r="K15" s="3">
        <v>0.01</v>
      </c>
      <c r="L15" s="3">
        <v>0.01</v>
      </c>
      <c r="M15" s="3">
        <v>9</v>
      </c>
      <c r="N15" s="3">
        <v>26</v>
      </c>
      <c r="O15" s="3">
        <v>2.6</v>
      </c>
      <c r="P15" s="3">
        <v>90</v>
      </c>
      <c r="Q15" s="4">
        <f t="shared" si="2"/>
        <v>9.0909090909090912E-2</v>
      </c>
      <c r="R15" s="3">
        <f t="shared" si="3"/>
        <v>0.81818181818181823</v>
      </c>
      <c r="U15" s="3">
        <v>0.15</v>
      </c>
      <c r="V15" s="3">
        <v>83</v>
      </c>
    </row>
    <row r="16" spans="1:22" x14ac:dyDescent="0.25">
      <c r="A16" s="2">
        <v>41329</v>
      </c>
      <c r="B16" s="3">
        <v>0.54</v>
      </c>
      <c r="C16" s="3">
        <v>11.8</v>
      </c>
      <c r="D16" s="6">
        <f t="shared" si="0"/>
        <v>4.576271186440678E-2</v>
      </c>
      <c r="E16" s="3">
        <v>3636.8</v>
      </c>
      <c r="F16" s="3">
        <v>0</v>
      </c>
      <c r="G16" s="4">
        <f t="shared" si="1"/>
        <v>0</v>
      </c>
      <c r="H16" s="10">
        <v>0.13</v>
      </c>
      <c r="I16" s="3">
        <v>0.04</v>
      </c>
      <c r="J16" s="3">
        <v>68</v>
      </c>
      <c r="K16" s="3">
        <v>0.01</v>
      </c>
      <c r="L16" s="3">
        <v>0.01</v>
      </c>
      <c r="M16" s="3">
        <v>25</v>
      </c>
      <c r="N16" s="3">
        <v>55</v>
      </c>
      <c r="O16" s="3">
        <v>5</v>
      </c>
      <c r="P16" s="3">
        <v>91</v>
      </c>
      <c r="Q16" s="4">
        <f t="shared" si="2"/>
        <v>7.6923076923076927E-2</v>
      </c>
      <c r="R16" s="3">
        <f t="shared" si="3"/>
        <v>0.84000000000000008</v>
      </c>
      <c r="U16" s="3">
        <v>0.13</v>
      </c>
      <c r="V16" s="3">
        <v>68</v>
      </c>
    </row>
    <row r="17" spans="1:22" x14ac:dyDescent="0.25">
      <c r="A17" s="2">
        <v>41333</v>
      </c>
      <c r="B17" s="3">
        <v>0.55000000000000004</v>
      </c>
      <c r="C17" s="3">
        <v>27.8</v>
      </c>
      <c r="D17" s="6">
        <f t="shared" si="0"/>
        <v>1.9784172661870505E-2</v>
      </c>
      <c r="E17" s="3">
        <v>3453</v>
      </c>
      <c r="F17" s="3">
        <v>0.7</v>
      </c>
      <c r="G17" s="4">
        <f t="shared" si="1"/>
        <v>2.0272227048942947E-2</v>
      </c>
      <c r="H17" s="5">
        <v>0.09</v>
      </c>
      <c r="I17" s="3">
        <v>0.3</v>
      </c>
      <c r="J17" s="3">
        <v>67</v>
      </c>
      <c r="K17" s="3">
        <v>0.01</v>
      </c>
      <c r="L17" s="3">
        <v>0.01</v>
      </c>
      <c r="M17" s="3">
        <v>0</v>
      </c>
      <c r="N17" s="3">
        <v>56</v>
      </c>
      <c r="O17" s="3">
        <v>3</v>
      </c>
      <c r="P17" s="3">
        <v>95</v>
      </c>
      <c r="Q17" s="4">
        <f t="shared" si="2"/>
        <v>0.11111111111111112</v>
      </c>
      <c r="R17" s="3">
        <f t="shared" si="3"/>
        <v>0.84444444444444455</v>
      </c>
      <c r="U17" s="3">
        <v>0.13</v>
      </c>
      <c r="V17" s="3">
        <v>75</v>
      </c>
    </row>
    <row r="18" spans="1:22" x14ac:dyDescent="0.25">
      <c r="A18" s="2">
        <v>41339</v>
      </c>
      <c r="B18" s="3">
        <v>0.44</v>
      </c>
      <c r="C18" s="3">
        <v>23.4</v>
      </c>
      <c r="D18" s="6">
        <f t="shared" si="0"/>
        <v>1.8803418803418806E-2</v>
      </c>
      <c r="E18" s="3">
        <v>1891.7</v>
      </c>
      <c r="F18" s="3">
        <v>2.2999999999999998</v>
      </c>
      <c r="G18" s="4">
        <f t="shared" si="1"/>
        <v>0.12158376063857905</v>
      </c>
      <c r="H18" s="5">
        <v>0.04</v>
      </c>
      <c r="I18" s="3">
        <v>0.02</v>
      </c>
      <c r="J18" s="3">
        <v>44</v>
      </c>
      <c r="K18" s="3">
        <v>0.01</v>
      </c>
      <c r="L18" s="3">
        <v>0.01</v>
      </c>
      <c r="M18" s="3">
        <v>22</v>
      </c>
      <c r="N18" s="5">
        <v>7.5</v>
      </c>
      <c r="O18" s="3">
        <v>1.8</v>
      </c>
      <c r="P18" s="3">
        <v>77</v>
      </c>
      <c r="Q18" s="4">
        <f t="shared" si="2"/>
        <v>0.25</v>
      </c>
      <c r="R18" s="3">
        <f t="shared" si="3"/>
        <v>0.57750000000000001</v>
      </c>
      <c r="U18" s="3">
        <v>0.11</v>
      </c>
      <c r="V18" s="3">
        <v>46</v>
      </c>
    </row>
    <row r="19" spans="1:22" x14ac:dyDescent="0.25">
      <c r="A19" s="2">
        <v>41341</v>
      </c>
      <c r="B19" s="3">
        <v>0.56000000000000005</v>
      </c>
      <c r="C19" s="3">
        <v>22.8</v>
      </c>
      <c r="D19" s="6">
        <f t="shared" si="0"/>
        <v>2.456140350877193E-2</v>
      </c>
      <c r="E19" s="3">
        <v>3733</v>
      </c>
      <c r="F19" s="3">
        <v>4.8</v>
      </c>
      <c r="G19" s="4">
        <f t="shared" si="1"/>
        <v>0.12858290918832038</v>
      </c>
      <c r="H19" s="5">
        <v>0.09</v>
      </c>
      <c r="I19" s="3">
        <v>0.03</v>
      </c>
      <c r="J19" s="3">
        <v>72</v>
      </c>
      <c r="K19" s="3">
        <v>0.01</v>
      </c>
      <c r="L19" s="3">
        <v>0.01</v>
      </c>
      <c r="M19" s="3">
        <v>19</v>
      </c>
      <c r="N19" s="3">
        <v>60</v>
      </c>
      <c r="O19" s="3">
        <v>3.7</v>
      </c>
      <c r="P19" s="3">
        <v>94</v>
      </c>
      <c r="Q19" s="4">
        <f t="shared" si="2"/>
        <v>0.11111111111111112</v>
      </c>
      <c r="R19" s="3">
        <f t="shared" si="3"/>
        <v>0.83555555555555572</v>
      </c>
      <c r="U19" s="3">
        <v>0.09</v>
      </c>
      <c r="V19" s="3">
        <v>67</v>
      </c>
    </row>
    <row r="20" spans="1:22" x14ac:dyDescent="0.25">
      <c r="A20" s="2">
        <v>41347</v>
      </c>
      <c r="B20" s="3">
        <v>0.2</v>
      </c>
      <c r="C20" s="3">
        <v>14.7</v>
      </c>
      <c r="D20" s="6">
        <f t="shared" si="0"/>
        <v>1.360544217687075E-2</v>
      </c>
      <c r="E20" s="3">
        <v>801.8</v>
      </c>
      <c r="F20" s="3">
        <v>4.2</v>
      </c>
      <c r="G20" s="4">
        <f t="shared" si="1"/>
        <v>0.52382140184584691</v>
      </c>
      <c r="H20" s="10">
        <v>0.15</v>
      </c>
      <c r="I20" s="3">
        <v>0.03</v>
      </c>
      <c r="J20" s="3">
        <v>83</v>
      </c>
      <c r="K20" s="3">
        <v>0.01</v>
      </c>
      <c r="L20" s="3">
        <v>0.01</v>
      </c>
      <c r="M20" s="3">
        <v>0</v>
      </c>
      <c r="N20" s="3">
        <v>73</v>
      </c>
      <c r="O20" s="3">
        <v>2.2999999999999998</v>
      </c>
      <c r="P20" s="3">
        <v>97</v>
      </c>
      <c r="Q20" s="4">
        <f t="shared" si="2"/>
        <v>6.6666666666666666E-2</v>
      </c>
      <c r="R20" s="3">
        <f t="shared" si="3"/>
        <v>0.90533333333333321</v>
      </c>
      <c r="U20" s="3">
        <v>0.09</v>
      </c>
      <c r="V20" s="3">
        <v>72</v>
      </c>
    </row>
    <row r="21" spans="1:22" x14ac:dyDescent="0.25">
      <c r="A21" s="2">
        <v>41349</v>
      </c>
      <c r="B21" s="3">
        <v>0.28000000000000003</v>
      </c>
      <c r="C21" s="3">
        <v>8.8000000000000007</v>
      </c>
      <c r="D21" s="6">
        <f t="shared" si="0"/>
        <v>3.1818181818181822E-2</v>
      </c>
      <c r="E21" s="3">
        <v>2772.1</v>
      </c>
      <c r="F21" s="3">
        <v>1.2</v>
      </c>
      <c r="G21" s="4">
        <f t="shared" si="1"/>
        <v>4.3288481656505895E-2</v>
      </c>
      <c r="H21" s="5">
        <v>0.06</v>
      </c>
      <c r="I21" s="3">
        <v>0.03</v>
      </c>
      <c r="J21" s="3">
        <v>59</v>
      </c>
      <c r="K21" s="3">
        <v>0.01</v>
      </c>
      <c r="L21" s="3">
        <v>0.01</v>
      </c>
      <c r="M21" s="3">
        <v>14</v>
      </c>
      <c r="N21" s="3">
        <v>30</v>
      </c>
      <c r="O21" s="3">
        <v>1.8</v>
      </c>
      <c r="P21" s="3">
        <v>94</v>
      </c>
      <c r="Q21" s="4">
        <f t="shared" si="2"/>
        <v>0.16666666666666669</v>
      </c>
      <c r="R21" s="3">
        <f t="shared" si="3"/>
        <v>0.78333333333333333</v>
      </c>
      <c r="U21" s="3">
        <v>0.08</v>
      </c>
      <c r="V21" s="3">
        <v>60</v>
      </c>
    </row>
    <row r="22" spans="1:22" x14ac:dyDescent="0.25">
      <c r="A22" s="2">
        <v>41352</v>
      </c>
      <c r="B22" s="3">
        <v>0.5</v>
      </c>
      <c r="C22" s="3">
        <v>20.3</v>
      </c>
      <c r="D22" s="6">
        <f t="shared" si="0"/>
        <v>2.463054187192118E-2</v>
      </c>
      <c r="E22" s="3">
        <v>3299.6</v>
      </c>
      <c r="F22" s="3">
        <v>143.69999999999999</v>
      </c>
      <c r="G22" s="4">
        <f t="shared" si="1"/>
        <v>4.3550733422232994</v>
      </c>
      <c r="H22" s="10">
        <v>0.13</v>
      </c>
      <c r="I22" s="3">
        <v>0.03</v>
      </c>
      <c r="J22" s="3">
        <v>75</v>
      </c>
      <c r="K22" s="3">
        <v>0.01</v>
      </c>
      <c r="L22" s="3">
        <v>0.01</v>
      </c>
      <c r="M22" s="3">
        <v>13</v>
      </c>
      <c r="N22" s="3">
        <v>49</v>
      </c>
      <c r="O22" s="3">
        <v>5.3</v>
      </c>
      <c r="P22" s="3">
        <v>89</v>
      </c>
      <c r="Q22" s="4">
        <f t="shared" si="2"/>
        <v>7.6923076923076927E-2</v>
      </c>
      <c r="R22" s="3">
        <f t="shared" si="3"/>
        <v>0.82153846153846155</v>
      </c>
      <c r="U22" s="3">
        <v>0.08</v>
      </c>
      <c r="V22" s="3">
        <v>33</v>
      </c>
    </row>
    <row r="23" spans="1:22" x14ac:dyDescent="0.25">
      <c r="A23" s="2">
        <v>41369</v>
      </c>
      <c r="B23" s="3">
        <v>0.47</v>
      </c>
      <c r="C23" s="3">
        <v>8.1999999999999993</v>
      </c>
      <c r="D23" s="6">
        <f t="shared" si="0"/>
        <v>5.731707317073171E-2</v>
      </c>
      <c r="E23" s="3">
        <v>3151.3</v>
      </c>
      <c r="F23" s="3">
        <v>4.7</v>
      </c>
      <c r="G23" s="4">
        <f t="shared" si="1"/>
        <v>0.14914479738520608</v>
      </c>
      <c r="H23" s="10">
        <v>0.18</v>
      </c>
      <c r="I23" s="3">
        <v>0.05</v>
      </c>
      <c r="J23" s="3">
        <v>71</v>
      </c>
      <c r="K23" s="3">
        <v>0.01</v>
      </c>
      <c r="L23" s="3">
        <v>0.01</v>
      </c>
      <c r="M23" s="3">
        <v>0</v>
      </c>
      <c r="N23" s="3">
        <v>80</v>
      </c>
      <c r="O23" s="3">
        <v>5</v>
      </c>
      <c r="P23" s="3">
        <v>94</v>
      </c>
      <c r="Q23" s="4">
        <f t="shared" si="2"/>
        <v>5.5555555555555559E-2</v>
      </c>
      <c r="R23" s="3">
        <f t="shared" si="3"/>
        <v>0.88777777777777778</v>
      </c>
      <c r="U23" s="3">
        <v>7.0000000000000007E-2</v>
      </c>
      <c r="V23" s="3">
        <v>54</v>
      </c>
    </row>
    <row r="24" spans="1:22" x14ac:dyDescent="0.25">
      <c r="A24" s="2">
        <v>41369</v>
      </c>
      <c r="B24" s="3">
        <v>0.3</v>
      </c>
      <c r="C24" s="3">
        <v>10.5</v>
      </c>
      <c r="D24" s="6">
        <f t="shared" si="0"/>
        <v>2.8571428571428571E-2</v>
      </c>
      <c r="E24" s="3">
        <v>1949.5</v>
      </c>
      <c r="F24" s="3">
        <v>4.5999999999999996</v>
      </c>
      <c r="G24" s="4">
        <f t="shared" si="1"/>
        <v>0.23595793793280326</v>
      </c>
      <c r="H24" s="10">
        <v>0.52</v>
      </c>
      <c r="I24" s="3">
        <v>0.05</v>
      </c>
      <c r="J24" s="3">
        <v>90</v>
      </c>
      <c r="K24" s="3">
        <v>0.01</v>
      </c>
      <c r="L24" s="3">
        <v>0.01</v>
      </c>
      <c r="M24" s="3">
        <v>0.25</v>
      </c>
      <c r="N24" s="3">
        <v>70</v>
      </c>
      <c r="O24" s="3">
        <v>9.5</v>
      </c>
      <c r="P24" s="3">
        <v>86</v>
      </c>
      <c r="Q24" s="4">
        <f t="shared" si="2"/>
        <v>1.9230769230769232E-2</v>
      </c>
      <c r="R24" s="3">
        <f t="shared" si="3"/>
        <v>0.84346153846153837</v>
      </c>
      <c r="U24" s="3">
        <v>0.06</v>
      </c>
      <c r="V24" s="3">
        <v>59</v>
      </c>
    </row>
    <row r="25" spans="1:22" x14ac:dyDescent="0.25">
      <c r="A25" s="2">
        <v>41374</v>
      </c>
      <c r="B25" s="3">
        <v>0.4</v>
      </c>
      <c r="C25" s="3">
        <v>5.9</v>
      </c>
      <c r="D25" s="6">
        <f t="shared" si="0"/>
        <v>6.7796610169491525E-2</v>
      </c>
      <c r="E25" s="3">
        <v>2209.6</v>
      </c>
      <c r="F25" s="3">
        <v>1.8</v>
      </c>
      <c r="G25" s="4">
        <f t="shared" si="1"/>
        <v>8.1462708182476473E-2</v>
      </c>
      <c r="H25" s="5">
        <v>0.04</v>
      </c>
      <c r="I25" s="3">
        <v>0.13</v>
      </c>
      <c r="J25" s="20"/>
      <c r="K25" s="3">
        <v>0.01</v>
      </c>
      <c r="L25" s="3">
        <v>0.01</v>
      </c>
      <c r="M25" s="3">
        <v>-8</v>
      </c>
      <c r="N25" s="3">
        <v>38</v>
      </c>
      <c r="O25" s="3">
        <v>4.8</v>
      </c>
      <c r="P25" s="3">
        <v>87</v>
      </c>
      <c r="Q25" s="4">
        <f t="shared" si="2"/>
        <v>0.25</v>
      </c>
      <c r="R25" s="3">
        <f t="shared" si="3"/>
        <v>0.65249999999999997</v>
      </c>
      <c r="U25" s="3">
        <v>0.06</v>
      </c>
      <c r="V25" s="3">
        <v>23</v>
      </c>
    </row>
    <row r="26" spans="1:22" s="1" customFormat="1" x14ac:dyDescent="0.25">
      <c r="A26" s="2">
        <v>41405</v>
      </c>
      <c r="B26" s="3">
        <v>0.7</v>
      </c>
      <c r="C26" s="3">
        <v>10.5</v>
      </c>
      <c r="D26" s="6">
        <f t="shared" si="0"/>
        <v>6.6666666666666666E-2</v>
      </c>
      <c r="E26" s="3">
        <v>5889.8</v>
      </c>
      <c r="F26" s="3">
        <v>51.8</v>
      </c>
      <c r="G26" s="4">
        <f t="shared" si="1"/>
        <v>0.87948657000237684</v>
      </c>
      <c r="H26" s="10">
        <v>0.28999999999999998</v>
      </c>
      <c r="I26" s="3">
        <v>0.09</v>
      </c>
      <c r="J26" s="3">
        <v>69</v>
      </c>
      <c r="K26" s="3"/>
      <c r="L26" s="3"/>
      <c r="M26" s="3"/>
      <c r="N26" s="3">
        <v>138</v>
      </c>
      <c r="O26" s="3">
        <v>47</v>
      </c>
      <c r="P26" s="3">
        <v>66</v>
      </c>
      <c r="Q26" s="4">
        <f t="shared" si="2"/>
        <v>0</v>
      </c>
      <c r="R26" s="3">
        <f t="shared" si="3"/>
        <v>0.66</v>
      </c>
      <c r="U26" s="5">
        <v>0.05</v>
      </c>
      <c r="V26" s="3">
        <v>26</v>
      </c>
    </row>
    <row r="27" spans="1:22" x14ac:dyDescent="0.25">
      <c r="A27" s="2">
        <v>41415</v>
      </c>
      <c r="B27" s="3">
        <v>0.85</v>
      </c>
      <c r="C27" s="3">
        <v>13.9</v>
      </c>
      <c r="D27" s="6">
        <f t="shared" si="0"/>
        <v>6.1151079136690642E-2</v>
      </c>
      <c r="E27" s="3">
        <v>5500.7</v>
      </c>
      <c r="F27" s="3">
        <v>0</v>
      </c>
      <c r="G27" s="4">
        <f t="shared" si="1"/>
        <v>0</v>
      </c>
      <c r="H27" s="5">
        <v>7.0000000000000007E-2</v>
      </c>
      <c r="I27" s="3">
        <v>0.03</v>
      </c>
      <c r="J27" s="3">
        <v>54</v>
      </c>
      <c r="K27" s="3">
        <v>0.01</v>
      </c>
      <c r="L27" s="3">
        <v>0.01</v>
      </c>
      <c r="M27" s="3">
        <v>0</v>
      </c>
      <c r="N27" s="3">
        <v>30</v>
      </c>
      <c r="O27" s="3">
        <v>5.3</v>
      </c>
      <c r="P27" s="3">
        <v>82</v>
      </c>
      <c r="Q27" s="4">
        <f t="shared" si="2"/>
        <v>0.14285714285714285</v>
      </c>
      <c r="R27" s="3">
        <f t="shared" si="3"/>
        <v>0.70285714285714285</v>
      </c>
      <c r="U27" s="5">
        <v>0.04</v>
      </c>
      <c r="V27" s="3">
        <v>28</v>
      </c>
    </row>
    <row r="28" spans="1:22" x14ac:dyDescent="0.25">
      <c r="A28" s="2">
        <v>41416</v>
      </c>
      <c r="B28" s="3">
        <v>0.26</v>
      </c>
      <c r="C28" s="3">
        <v>3.5</v>
      </c>
      <c r="D28" s="6">
        <f t="shared" si="0"/>
        <v>7.4285714285714288E-2</v>
      </c>
      <c r="E28" s="3">
        <v>1264.9000000000001</v>
      </c>
      <c r="F28" s="3">
        <v>0</v>
      </c>
      <c r="G28" s="4">
        <f t="shared" si="1"/>
        <v>0</v>
      </c>
      <c r="H28" s="10">
        <v>0.24</v>
      </c>
      <c r="I28" s="3">
        <v>0.01</v>
      </c>
      <c r="J28" s="3">
        <v>95</v>
      </c>
      <c r="K28" s="3">
        <v>0.01</v>
      </c>
      <c r="L28" s="3">
        <v>0.01</v>
      </c>
      <c r="M28" s="3">
        <v>-18</v>
      </c>
      <c r="N28" s="3">
        <v>122</v>
      </c>
      <c r="O28" s="3">
        <v>6.8</v>
      </c>
      <c r="P28" s="3">
        <v>94</v>
      </c>
      <c r="Q28" s="4">
        <f t="shared" si="2"/>
        <v>4.1666666666666671E-2</v>
      </c>
      <c r="U28" s="5">
        <v>0.04</v>
      </c>
      <c r="V28" s="3">
        <v>44</v>
      </c>
    </row>
    <row r="29" spans="1:22" x14ac:dyDescent="0.25">
      <c r="A29" s="2">
        <v>41437</v>
      </c>
      <c r="B29" s="3">
        <v>0.24</v>
      </c>
      <c r="C29" s="3">
        <v>3.9</v>
      </c>
      <c r="D29" s="6">
        <f t="shared" si="0"/>
        <v>6.1538461538461535E-2</v>
      </c>
      <c r="E29" s="3">
        <v>591.4</v>
      </c>
      <c r="F29" s="3">
        <v>0</v>
      </c>
      <c r="G29" s="4">
        <f t="shared" si="1"/>
        <v>0</v>
      </c>
      <c r="H29" s="5">
        <v>0.08</v>
      </c>
      <c r="I29" s="3">
        <v>0.06</v>
      </c>
      <c r="J29" s="3">
        <v>33</v>
      </c>
      <c r="K29" s="3">
        <v>0</v>
      </c>
      <c r="L29" s="3">
        <v>0.02</v>
      </c>
      <c r="M29" s="3">
        <v>-2100</v>
      </c>
      <c r="N29" s="3">
        <v>30</v>
      </c>
      <c r="O29" s="3">
        <v>2.8</v>
      </c>
      <c r="P29" s="3">
        <v>91</v>
      </c>
      <c r="Q29" s="4">
        <f t="shared" si="2"/>
        <v>0</v>
      </c>
      <c r="U29" s="5">
        <v>0.03</v>
      </c>
      <c r="V29" s="3">
        <v>29</v>
      </c>
    </row>
    <row r="30" spans="1:22" x14ac:dyDescent="0.25">
      <c r="A30" s="2">
        <v>41444</v>
      </c>
      <c r="B30" s="3">
        <v>1.51</v>
      </c>
      <c r="C30" s="3">
        <v>18.8</v>
      </c>
      <c r="D30" s="6">
        <f t="shared" si="0"/>
        <v>8.0319148936170204E-2</v>
      </c>
      <c r="E30" s="3">
        <v>4882.7</v>
      </c>
      <c r="F30" s="3">
        <v>0</v>
      </c>
      <c r="G30" s="4">
        <f t="shared" si="1"/>
        <v>0</v>
      </c>
      <c r="H30" s="5">
        <v>0.06</v>
      </c>
      <c r="I30" s="3">
        <v>0.05</v>
      </c>
      <c r="J30" s="3">
        <v>23</v>
      </c>
      <c r="K30" s="3">
        <v>0.02</v>
      </c>
      <c r="L30" s="3">
        <v>0.03</v>
      </c>
      <c r="M30" s="3">
        <v>-40</v>
      </c>
      <c r="N30" s="3">
        <v>25</v>
      </c>
      <c r="O30" s="3">
        <v>3</v>
      </c>
      <c r="P30" s="3">
        <v>88</v>
      </c>
      <c r="Q30" s="4">
        <f t="shared" si="2"/>
        <v>0.33333333333333337</v>
      </c>
    </row>
    <row r="31" spans="1:22" x14ac:dyDescent="0.25">
      <c r="A31" s="2"/>
      <c r="B31" s="11"/>
      <c r="C31" s="12"/>
      <c r="D31" s="13"/>
      <c r="E31" s="12"/>
      <c r="F31" s="12"/>
      <c r="G31" s="14"/>
      <c r="H31" s="15"/>
      <c r="I31" s="12"/>
      <c r="J31" s="16"/>
      <c r="K31" s="11"/>
      <c r="L31" s="12"/>
      <c r="M31" s="16"/>
      <c r="N31" s="11"/>
      <c r="O31" s="12"/>
      <c r="P31" s="16"/>
    </row>
    <row r="32" spans="1:22" x14ac:dyDescent="0.25">
      <c r="A32" s="1"/>
      <c r="B32" s="64" t="s">
        <v>12</v>
      </c>
      <c r="C32" s="65"/>
      <c r="D32" s="65"/>
      <c r="E32" s="65"/>
      <c r="F32" s="65"/>
      <c r="G32" s="66"/>
      <c r="H32" s="64" t="s">
        <v>4</v>
      </c>
      <c r="I32" s="65"/>
      <c r="J32" s="66"/>
      <c r="K32" s="64" t="s">
        <v>5</v>
      </c>
      <c r="L32" s="65"/>
      <c r="M32" s="66"/>
      <c r="N32" s="64" t="s">
        <v>6</v>
      </c>
      <c r="O32" s="65"/>
      <c r="P32" s="66"/>
      <c r="Q32" s="69" t="s">
        <v>35</v>
      </c>
      <c r="R32" s="69"/>
    </row>
    <row r="33" spans="1:18" ht="75" x14ac:dyDescent="0.25">
      <c r="A33" s="1" t="s">
        <v>46</v>
      </c>
      <c r="B33" s="1" t="s">
        <v>7</v>
      </c>
      <c r="C33" s="1" t="s">
        <v>8</v>
      </c>
      <c r="D33" s="1" t="s">
        <v>16</v>
      </c>
      <c r="E33" s="1" t="s">
        <v>10</v>
      </c>
      <c r="F33" s="1" t="s">
        <v>9</v>
      </c>
      <c r="G33" s="1" t="s">
        <v>11</v>
      </c>
      <c r="H33" s="1" t="s">
        <v>1</v>
      </c>
      <c r="I33" s="1" t="s">
        <v>2</v>
      </c>
      <c r="J33" s="1" t="s">
        <v>3</v>
      </c>
      <c r="K33" s="1" t="s">
        <v>1</v>
      </c>
      <c r="L33" s="1" t="s">
        <v>2</v>
      </c>
      <c r="M33" s="1" t="s">
        <v>3</v>
      </c>
      <c r="N33" s="1" t="s">
        <v>1</v>
      </c>
      <c r="O33" s="1" t="s">
        <v>2</v>
      </c>
      <c r="P33" s="1" t="s">
        <v>3</v>
      </c>
      <c r="Q33" s="1" t="s">
        <v>37</v>
      </c>
      <c r="R33" s="1" t="s">
        <v>38</v>
      </c>
    </row>
    <row r="34" spans="1:18" x14ac:dyDescent="0.25">
      <c r="A34" s="3" t="s">
        <v>13</v>
      </c>
      <c r="B34" s="4">
        <f t="shared" ref="B34:Q34" si="4">MEDIAN(B9:B30)</f>
        <v>0.44500000000000001</v>
      </c>
      <c r="C34" s="4">
        <f t="shared" si="4"/>
        <v>11.75</v>
      </c>
      <c r="D34" s="4">
        <f t="shared" si="4"/>
        <v>3.1967485069674853E-2</v>
      </c>
      <c r="E34" s="4">
        <f t="shared" si="4"/>
        <v>2407.4</v>
      </c>
      <c r="F34" s="4">
        <f t="shared" si="4"/>
        <v>0.44999999999999996</v>
      </c>
      <c r="G34" s="4">
        <f t="shared" si="4"/>
        <v>2.7443140177292519E-2</v>
      </c>
      <c r="H34" s="4">
        <f t="shared" si="4"/>
        <v>0.09</v>
      </c>
      <c r="I34" s="4">
        <f t="shared" si="4"/>
        <v>3.5000000000000003E-2</v>
      </c>
      <c r="J34" s="4">
        <f t="shared" si="4"/>
        <v>67</v>
      </c>
      <c r="K34" s="4">
        <f t="shared" si="4"/>
        <v>0.01</v>
      </c>
      <c r="L34" s="4">
        <f t="shared" si="4"/>
        <v>0.01</v>
      </c>
      <c r="M34" s="4">
        <f t="shared" si="4"/>
        <v>0</v>
      </c>
      <c r="N34" s="4">
        <f t="shared" si="4"/>
        <v>43.5</v>
      </c>
      <c r="O34" s="4">
        <f t="shared" si="4"/>
        <v>4.2</v>
      </c>
      <c r="P34" s="4">
        <f t="shared" si="4"/>
        <v>89.5</v>
      </c>
      <c r="Q34" s="4">
        <f t="shared" si="4"/>
        <v>0.10101010101010102</v>
      </c>
      <c r="R34" s="4">
        <v>0.13600000000000001</v>
      </c>
    </row>
    <row r="35" spans="1:18" x14ac:dyDescent="0.25">
      <c r="A35" s="3" t="s">
        <v>14</v>
      </c>
      <c r="B35" s="4">
        <f t="shared" ref="B35:Q35" si="5">AVERAGE(B9:B30)</f>
        <v>0.51454545454545453</v>
      </c>
      <c r="C35" s="4">
        <f t="shared" si="5"/>
        <v>13.222727272727271</v>
      </c>
      <c r="D35" s="4">
        <f t="shared" si="5"/>
        <v>4.2439450060751227E-2</v>
      </c>
      <c r="E35" s="4">
        <f t="shared" si="5"/>
        <v>3124.2000000000003</v>
      </c>
      <c r="F35" s="4">
        <f t="shared" si="5"/>
        <v>26.745454545454546</v>
      </c>
      <c r="G35" s="4">
        <f t="shared" si="5"/>
        <v>0.41806566667265699</v>
      </c>
      <c r="H35" s="4">
        <f t="shared" si="5"/>
        <v>0.13545454545454547</v>
      </c>
      <c r="I35" s="4">
        <f t="shared" si="5"/>
        <v>5.5000000000000021E-2</v>
      </c>
      <c r="J35" s="4">
        <f t="shared" si="5"/>
        <v>60.095238095238095</v>
      </c>
      <c r="K35" s="4">
        <f t="shared" si="5"/>
        <v>1.0476190476190477E-2</v>
      </c>
      <c r="L35" s="4">
        <f t="shared" si="5"/>
        <v>1.6190476190476193E-2</v>
      </c>
      <c r="M35" s="4">
        <f t="shared" si="5"/>
        <v>-139.98809523809524</v>
      </c>
      <c r="N35" s="4">
        <f t="shared" si="5"/>
        <v>52.18181818181818</v>
      </c>
      <c r="O35" s="4">
        <f t="shared" si="5"/>
        <v>6.1409090909090907</v>
      </c>
      <c r="P35" s="4">
        <f t="shared" si="5"/>
        <v>86.227272727272734</v>
      </c>
      <c r="Q35" s="4">
        <f t="shared" si="5"/>
        <v>0.13251882550010891</v>
      </c>
      <c r="R35" s="4">
        <v>0.13866666666666666</v>
      </c>
    </row>
    <row r="36" spans="1:18" x14ac:dyDescent="0.25">
      <c r="A36" s="3" t="s">
        <v>15</v>
      </c>
      <c r="B36" s="4">
        <f t="shared" ref="B36:Q36" si="6">STDEV(B9:B30)</f>
        <v>0.35504161087757785</v>
      </c>
      <c r="C36" s="4">
        <f t="shared" si="6"/>
        <v>6.4461824670318206</v>
      </c>
      <c r="D36" s="4">
        <f t="shared" si="6"/>
        <v>2.2136434606752957E-2</v>
      </c>
      <c r="E36" s="4">
        <f t="shared" si="6"/>
        <v>2876.1399802016394</v>
      </c>
      <c r="F36" s="4">
        <f t="shared" si="6"/>
        <v>82.59528250838963</v>
      </c>
      <c r="G36" s="4">
        <f t="shared" si="6"/>
        <v>1.0495172038776186</v>
      </c>
      <c r="H36" s="4">
        <f t="shared" si="6"/>
        <v>0.1187926273456746</v>
      </c>
      <c r="I36" s="4">
        <f t="shared" si="6"/>
        <v>6.0768883014723406E-2</v>
      </c>
      <c r="J36" s="4">
        <f t="shared" si="6"/>
        <v>22.730826561972542</v>
      </c>
      <c r="K36" s="4">
        <f t="shared" si="6"/>
        <v>3.8421224293227235E-3</v>
      </c>
      <c r="L36" s="4">
        <f t="shared" si="6"/>
        <v>2.2017309208027764E-2</v>
      </c>
      <c r="M36" s="4">
        <f t="shared" si="6"/>
        <v>490.62990428243415</v>
      </c>
      <c r="N36" s="4">
        <f t="shared" si="6"/>
        <v>36.833455759722888</v>
      </c>
      <c r="O36" s="4">
        <f t="shared" si="6"/>
        <v>9.3210289178062364</v>
      </c>
      <c r="P36" s="4">
        <f t="shared" si="6"/>
        <v>9.8412727505465405</v>
      </c>
      <c r="Q36" s="4">
        <f t="shared" si="6"/>
        <v>0.10530371544477822</v>
      </c>
      <c r="R36" s="4">
        <v>5.3974531030848268E-2</v>
      </c>
    </row>
    <row r="37" spans="1:18" x14ac:dyDescent="0.25">
      <c r="A37" s="3" t="s">
        <v>31</v>
      </c>
      <c r="B37" s="4">
        <f>B36/B35</f>
        <v>0.69001019781861417</v>
      </c>
      <c r="C37" s="4">
        <f t="shared" ref="C37:P37" si="7">C36/C35</f>
        <v>0.48750778368752173</v>
      </c>
      <c r="D37" s="4">
        <f t="shared" si="7"/>
        <v>0.52160041129338608</v>
      </c>
      <c r="E37" s="4">
        <f t="shared" si="7"/>
        <v>0.92060046738417489</v>
      </c>
      <c r="F37" s="4">
        <f t="shared" si="7"/>
        <v>3.0881988701301357</v>
      </c>
      <c r="G37" s="4">
        <f t="shared" si="7"/>
        <v>2.5104123288348972</v>
      </c>
      <c r="H37" s="4">
        <f t="shared" si="7"/>
        <v>0.87699255087410766</v>
      </c>
      <c r="I37" s="4">
        <f t="shared" si="7"/>
        <v>1.1048887820858797</v>
      </c>
      <c r="J37" s="4">
        <f t="shared" si="7"/>
        <v>0.37824671775073165</v>
      </c>
      <c r="K37" s="4">
        <f t="shared" si="7"/>
        <v>0.36674805007171446</v>
      </c>
      <c r="L37" s="4">
        <f t="shared" si="7"/>
        <v>1.3598926275546559</v>
      </c>
      <c r="M37" s="4">
        <f t="shared" si="7"/>
        <v>-3.5047973432880744</v>
      </c>
      <c r="N37" s="4">
        <f t="shared" si="7"/>
        <v>0.70586761908876616</v>
      </c>
      <c r="O37" s="4">
        <f t="shared" si="7"/>
        <v>1.5178581509380993</v>
      </c>
      <c r="P37" s="4">
        <f t="shared" si="7"/>
        <v>0.11413178730206847</v>
      </c>
      <c r="Q37" s="4">
        <f>Q36/Q35</f>
        <v>0.79463212149198892</v>
      </c>
      <c r="R37" s="4">
        <v>0.38923940647246347</v>
      </c>
    </row>
    <row r="38" spans="1:18" x14ac:dyDescent="0.25">
      <c r="A38" s="3" t="s">
        <v>178</v>
      </c>
      <c r="B38" s="4"/>
      <c r="C38" s="4"/>
      <c r="D38" s="4"/>
      <c r="E38" s="4"/>
      <c r="F38" s="4"/>
      <c r="G38" s="4"/>
      <c r="H38" s="4"/>
      <c r="I38" s="4"/>
      <c r="J38" s="4">
        <v>52.2</v>
      </c>
      <c r="K38" s="4"/>
      <c r="L38" s="4"/>
      <c r="M38" s="4"/>
      <c r="N38" s="4"/>
      <c r="O38" s="4"/>
      <c r="P38" s="4">
        <v>82.8</v>
      </c>
      <c r="Q38" s="4"/>
      <c r="R38" s="4"/>
    </row>
    <row r="39" spans="1:18" x14ac:dyDescent="0.25">
      <c r="A39" s="3" t="s">
        <v>32</v>
      </c>
      <c r="J39" s="3">
        <v>78.5</v>
      </c>
      <c r="P39" s="3">
        <v>91</v>
      </c>
    </row>
    <row r="40" spans="1:18" x14ac:dyDescent="0.25">
      <c r="A40" s="3" t="s">
        <v>33</v>
      </c>
      <c r="J40" s="3">
        <v>76.7</v>
      </c>
      <c r="P40" s="3">
        <v>89.3</v>
      </c>
    </row>
    <row r="41" spans="1:18" x14ac:dyDescent="0.25">
      <c r="A41" s="3" t="s">
        <v>174</v>
      </c>
      <c r="J41" s="3">
        <v>69.2</v>
      </c>
    </row>
    <row r="42" spans="1:18" x14ac:dyDescent="0.25">
      <c r="A42" s="3" t="s">
        <v>192</v>
      </c>
      <c r="J42" s="82">
        <f>0.82*0.75*100</f>
        <v>61.5</v>
      </c>
    </row>
    <row r="44" spans="1:18" ht="26.25" x14ac:dyDescent="0.25">
      <c r="A44" s="7" t="s">
        <v>17</v>
      </c>
    </row>
    <row r="45" spans="1:18" x14ac:dyDescent="0.25">
      <c r="A45" s="1" t="s">
        <v>1</v>
      </c>
      <c r="B45" s="1" t="s">
        <v>3</v>
      </c>
    </row>
    <row r="46" spans="1:18" x14ac:dyDescent="0.25">
      <c r="A46" s="3">
        <v>0.08</v>
      </c>
      <c r="B46" s="3">
        <v>60</v>
      </c>
    </row>
    <row r="47" spans="1:18" x14ac:dyDescent="0.25">
      <c r="A47" s="3">
        <v>0.05</v>
      </c>
      <c r="B47" s="3">
        <v>26</v>
      </c>
    </row>
    <row r="48" spans="1:18" x14ac:dyDescent="0.25">
      <c r="A48" s="5">
        <v>0.04</v>
      </c>
      <c r="B48" s="3">
        <v>28</v>
      </c>
    </row>
    <row r="49" spans="1:2" x14ac:dyDescent="0.25">
      <c r="A49" s="5">
        <v>0.03</v>
      </c>
      <c r="B49" s="3">
        <v>29</v>
      </c>
    </row>
    <row r="50" spans="1:2" x14ac:dyDescent="0.25">
      <c r="A50" s="5">
        <v>0.33</v>
      </c>
      <c r="B50" s="3">
        <v>82</v>
      </c>
    </row>
    <row r="51" spans="1:2" x14ac:dyDescent="0.25">
      <c r="A51" s="5">
        <v>0.17</v>
      </c>
      <c r="B51" s="3">
        <v>88</v>
      </c>
    </row>
    <row r="52" spans="1:2" x14ac:dyDescent="0.25">
      <c r="A52" s="3">
        <v>0.11</v>
      </c>
      <c r="B52" s="3">
        <v>46</v>
      </c>
    </row>
    <row r="53" spans="1:2" x14ac:dyDescent="0.25">
      <c r="A53" s="3">
        <v>0.13</v>
      </c>
      <c r="B53" s="3">
        <v>68</v>
      </c>
    </row>
    <row r="54" spans="1:2" x14ac:dyDescent="0.25">
      <c r="A54" s="3">
        <v>0.09</v>
      </c>
      <c r="B54" s="3">
        <v>67</v>
      </c>
    </row>
    <row r="55" spans="1:2" x14ac:dyDescent="0.25">
      <c r="A55" s="5">
        <v>0.04</v>
      </c>
      <c r="B55" s="3">
        <v>44</v>
      </c>
    </row>
    <row r="56" spans="1:2" x14ac:dyDescent="0.25">
      <c r="A56" s="3">
        <v>0.09</v>
      </c>
      <c r="B56" s="3">
        <v>72</v>
      </c>
    </row>
    <row r="57" spans="1:2" x14ac:dyDescent="0.25">
      <c r="A57" s="5">
        <v>0.15</v>
      </c>
      <c r="B57" s="3">
        <v>83</v>
      </c>
    </row>
    <row r="58" spans="1:2" x14ac:dyDescent="0.25">
      <c r="A58" s="3">
        <v>0.06</v>
      </c>
      <c r="B58" s="3">
        <v>59</v>
      </c>
    </row>
    <row r="59" spans="1:2" x14ac:dyDescent="0.25">
      <c r="A59" s="3">
        <v>0.13</v>
      </c>
      <c r="B59" s="3">
        <v>75</v>
      </c>
    </row>
    <row r="60" spans="1:2" x14ac:dyDescent="0.25">
      <c r="A60" s="5">
        <v>0.18</v>
      </c>
      <c r="B60" s="3">
        <v>71</v>
      </c>
    </row>
    <row r="61" spans="1:2" x14ac:dyDescent="0.25">
      <c r="A61" s="5">
        <v>0.52</v>
      </c>
      <c r="B61" s="3">
        <v>90</v>
      </c>
    </row>
    <row r="62" spans="1:2" x14ac:dyDescent="0.25">
      <c r="A62" s="5">
        <v>0.04</v>
      </c>
    </row>
    <row r="63" spans="1:2" x14ac:dyDescent="0.25">
      <c r="A63" s="5">
        <v>0.28999999999999998</v>
      </c>
      <c r="B63" s="3">
        <v>69</v>
      </c>
    </row>
    <row r="64" spans="1:2" x14ac:dyDescent="0.25">
      <c r="A64" s="3">
        <v>7.0000000000000007E-2</v>
      </c>
      <c r="B64" s="3">
        <v>54</v>
      </c>
    </row>
    <row r="65" spans="1:2" x14ac:dyDescent="0.25">
      <c r="A65" s="5">
        <v>0.24</v>
      </c>
      <c r="B65" s="3">
        <v>95</v>
      </c>
    </row>
    <row r="66" spans="1:2" x14ac:dyDescent="0.25">
      <c r="A66" s="3">
        <v>0.08</v>
      </c>
      <c r="B66" s="3">
        <v>33</v>
      </c>
    </row>
    <row r="67" spans="1:2" x14ac:dyDescent="0.25">
      <c r="A67" s="3">
        <v>0.06</v>
      </c>
      <c r="B67" s="3">
        <v>23</v>
      </c>
    </row>
    <row r="70" spans="1:2" x14ac:dyDescent="0.25">
      <c r="A70" s="1" t="s">
        <v>1</v>
      </c>
      <c r="B70" s="1" t="s">
        <v>3</v>
      </c>
    </row>
    <row r="71" spans="1:2" x14ac:dyDescent="0.25">
      <c r="A71" s="3">
        <v>30</v>
      </c>
      <c r="B71" s="3">
        <v>77</v>
      </c>
    </row>
    <row r="72" spans="1:2" x14ac:dyDescent="0.25">
      <c r="A72" s="3">
        <v>14</v>
      </c>
      <c r="B72" s="3">
        <v>66</v>
      </c>
    </row>
    <row r="73" spans="1:2" x14ac:dyDescent="0.25">
      <c r="A73" s="3">
        <v>12</v>
      </c>
      <c r="B73" s="3">
        <v>75</v>
      </c>
    </row>
    <row r="74" spans="1:2" x14ac:dyDescent="0.25">
      <c r="A74" s="3">
        <v>9.5</v>
      </c>
      <c r="B74" s="3">
        <v>72</v>
      </c>
    </row>
    <row r="75" spans="1:2" x14ac:dyDescent="0.25">
      <c r="A75" s="3">
        <v>107</v>
      </c>
      <c r="B75" s="3">
        <v>95</v>
      </c>
    </row>
    <row r="76" spans="1:2" x14ac:dyDescent="0.25">
      <c r="A76" s="3">
        <v>86</v>
      </c>
      <c r="B76" s="3">
        <v>97</v>
      </c>
    </row>
    <row r="77" spans="1:2" x14ac:dyDescent="0.25">
      <c r="A77" s="3">
        <v>26</v>
      </c>
      <c r="B77" s="3">
        <v>90</v>
      </c>
    </row>
    <row r="78" spans="1:2" x14ac:dyDescent="0.25">
      <c r="A78" s="3">
        <v>55</v>
      </c>
      <c r="B78" s="3">
        <v>91</v>
      </c>
    </row>
    <row r="79" spans="1:2" x14ac:dyDescent="0.25">
      <c r="A79" s="3">
        <v>56</v>
      </c>
      <c r="B79" s="3">
        <v>95</v>
      </c>
    </row>
    <row r="80" spans="1:2" x14ac:dyDescent="0.25">
      <c r="A80" s="3">
        <v>7.5</v>
      </c>
      <c r="B80" s="3">
        <v>77</v>
      </c>
    </row>
    <row r="81" spans="1:2" x14ac:dyDescent="0.25">
      <c r="A81" s="3">
        <v>60</v>
      </c>
      <c r="B81" s="3">
        <v>94</v>
      </c>
    </row>
    <row r="82" spans="1:2" x14ac:dyDescent="0.25">
      <c r="A82" s="3">
        <v>73</v>
      </c>
      <c r="B82" s="3">
        <v>97</v>
      </c>
    </row>
    <row r="83" spans="1:2" x14ac:dyDescent="0.25">
      <c r="A83" s="3">
        <v>30</v>
      </c>
      <c r="B83" s="3">
        <v>94</v>
      </c>
    </row>
    <row r="84" spans="1:2" x14ac:dyDescent="0.25">
      <c r="A84" s="3">
        <v>49</v>
      </c>
      <c r="B84" s="3">
        <v>89</v>
      </c>
    </row>
    <row r="85" spans="1:2" x14ac:dyDescent="0.25">
      <c r="A85" s="3">
        <v>80</v>
      </c>
      <c r="B85" s="3">
        <v>94</v>
      </c>
    </row>
    <row r="86" spans="1:2" x14ac:dyDescent="0.25">
      <c r="A86" s="3">
        <v>70</v>
      </c>
      <c r="B86" s="3">
        <v>86</v>
      </c>
    </row>
    <row r="87" spans="1:2" x14ac:dyDescent="0.25">
      <c r="A87" s="3">
        <v>38</v>
      </c>
      <c r="B87" s="3">
        <v>87</v>
      </c>
    </row>
    <row r="88" spans="1:2" x14ac:dyDescent="0.25">
      <c r="A88" s="3">
        <v>138</v>
      </c>
      <c r="B88" s="3">
        <v>66</v>
      </c>
    </row>
    <row r="89" spans="1:2" x14ac:dyDescent="0.25">
      <c r="A89" s="3">
        <v>30</v>
      </c>
      <c r="B89" s="3">
        <v>82</v>
      </c>
    </row>
    <row r="90" spans="1:2" x14ac:dyDescent="0.25">
      <c r="A90" s="3">
        <v>122</v>
      </c>
      <c r="B90" s="3">
        <v>94</v>
      </c>
    </row>
    <row r="91" spans="1:2" x14ac:dyDescent="0.25">
      <c r="A91" s="3">
        <v>30</v>
      </c>
      <c r="B91" s="3">
        <v>91</v>
      </c>
    </row>
    <row r="92" spans="1:2" x14ac:dyDescent="0.25">
      <c r="A92" s="3">
        <v>25</v>
      </c>
      <c r="B92" s="3">
        <v>88</v>
      </c>
    </row>
    <row r="95" spans="1:2" x14ac:dyDescent="0.25">
      <c r="A95" s="1" t="s">
        <v>3</v>
      </c>
      <c r="B95" s="22" t="s">
        <v>36</v>
      </c>
    </row>
    <row r="96" spans="1:2" x14ac:dyDescent="0.25">
      <c r="A96" s="3">
        <v>60</v>
      </c>
      <c r="B96" s="21">
        <v>0.25</v>
      </c>
    </row>
    <row r="97" spans="1:2" x14ac:dyDescent="0.25">
      <c r="A97" s="3">
        <v>26</v>
      </c>
      <c r="B97" s="21">
        <v>0.19999999999999998</v>
      </c>
    </row>
    <row r="98" spans="1:2" x14ac:dyDescent="0.25">
      <c r="A98" s="3">
        <v>28</v>
      </c>
      <c r="B98" s="21">
        <v>0.25</v>
      </c>
    </row>
    <row r="99" spans="1:2" x14ac:dyDescent="0.25">
      <c r="A99" s="3">
        <v>29</v>
      </c>
      <c r="B99" s="21">
        <v>0.33333333333333337</v>
      </c>
    </row>
    <row r="100" spans="1:2" x14ac:dyDescent="0.25">
      <c r="A100" s="3">
        <v>82</v>
      </c>
      <c r="B100" s="21">
        <v>3.0303030303030304E-2</v>
      </c>
    </row>
    <row r="101" spans="1:2" x14ac:dyDescent="0.25">
      <c r="A101" s="3">
        <v>88</v>
      </c>
      <c r="B101" s="21">
        <v>5.8823529411764705E-2</v>
      </c>
    </row>
    <row r="102" spans="1:2" x14ac:dyDescent="0.25">
      <c r="A102" s="3">
        <v>46</v>
      </c>
      <c r="B102" s="21">
        <v>9.0909090909090912E-2</v>
      </c>
    </row>
    <row r="103" spans="1:2" x14ac:dyDescent="0.25">
      <c r="A103" s="3">
        <v>68</v>
      </c>
      <c r="B103" s="21">
        <v>7.6923076923076927E-2</v>
      </c>
    </row>
    <row r="104" spans="1:2" x14ac:dyDescent="0.25">
      <c r="A104" s="3">
        <v>67</v>
      </c>
      <c r="B104" s="21">
        <v>0.11111111111111112</v>
      </c>
    </row>
    <row r="105" spans="1:2" x14ac:dyDescent="0.25">
      <c r="A105" s="3">
        <v>44</v>
      </c>
      <c r="B105" s="21">
        <v>0.25</v>
      </c>
    </row>
    <row r="106" spans="1:2" x14ac:dyDescent="0.25">
      <c r="A106" s="3">
        <v>72</v>
      </c>
      <c r="B106" s="21">
        <v>0.11111111111111112</v>
      </c>
    </row>
    <row r="107" spans="1:2" x14ac:dyDescent="0.25">
      <c r="A107" s="3">
        <v>83</v>
      </c>
      <c r="B107" s="21">
        <v>6.6666666666666666E-2</v>
      </c>
    </row>
    <row r="108" spans="1:2" x14ac:dyDescent="0.25">
      <c r="A108" s="3">
        <v>59</v>
      </c>
      <c r="B108" s="21">
        <v>0.16666666666666669</v>
      </c>
    </row>
    <row r="109" spans="1:2" x14ac:dyDescent="0.25">
      <c r="A109" s="3">
        <v>75</v>
      </c>
      <c r="B109" s="21">
        <v>7.6923076923076927E-2</v>
      </c>
    </row>
    <row r="110" spans="1:2" x14ac:dyDescent="0.25">
      <c r="A110" s="3">
        <v>71</v>
      </c>
      <c r="B110" s="21">
        <v>5.5555555555555559E-2</v>
      </c>
    </row>
    <row r="111" spans="1:2" x14ac:dyDescent="0.25">
      <c r="A111" s="3">
        <v>90</v>
      </c>
      <c r="B111" s="21">
        <v>1.9230769230769232E-2</v>
      </c>
    </row>
    <row r="112" spans="1:2" x14ac:dyDescent="0.25">
      <c r="A112" s="3">
        <v>69</v>
      </c>
      <c r="B112" s="21">
        <v>0</v>
      </c>
    </row>
    <row r="113" spans="1:2" x14ac:dyDescent="0.25">
      <c r="A113" s="3">
        <v>54</v>
      </c>
      <c r="B113" s="21">
        <v>0.14285714285714285</v>
      </c>
    </row>
    <row r="114" spans="1:2" x14ac:dyDescent="0.25">
      <c r="A114" s="3">
        <v>95</v>
      </c>
      <c r="B114" s="21">
        <v>4.1666666666666671E-2</v>
      </c>
    </row>
    <row r="115" spans="1:2" x14ac:dyDescent="0.25">
      <c r="A115" s="3">
        <v>33</v>
      </c>
      <c r="B115" s="21">
        <v>0</v>
      </c>
    </row>
    <row r="116" spans="1:2" x14ac:dyDescent="0.25">
      <c r="A116" s="3">
        <v>23</v>
      </c>
      <c r="B116" s="21">
        <v>0.33333333333333337</v>
      </c>
    </row>
    <row r="118" spans="1:2" x14ac:dyDescent="0.25">
      <c r="A118" s="1" t="s">
        <v>3</v>
      </c>
      <c r="B118" s="3" t="s">
        <v>39</v>
      </c>
    </row>
    <row r="119" spans="1:2" x14ac:dyDescent="0.25">
      <c r="A119" s="3">
        <v>60</v>
      </c>
      <c r="B119" s="23">
        <v>0.34246575342465752</v>
      </c>
    </row>
    <row r="120" spans="1:2" x14ac:dyDescent="0.25">
      <c r="A120" s="3">
        <v>26</v>
      </c>
      <c r="B120" s="23">
        <v>0.27397260273972601</v>
      </c>
    </row>
    <row r="121" spans="1:2" x14ac:dyDescent="0.25">
      <c r="A121" s="3">
        <v>28</v>
      </c>
      <c r="B121" s="23">
        <v>0.34246575342465752</v>
      </c>
    </row>
    <row r="122" spans="1:2" x14ac:dyDescent="0.25">
      <c r="A122" s="3">
        <v>29</v>
      </c>
      <c r="B122" s="23">
        <v>0.45662100456621013</v>
      </c>
    </row>
    <row r="123" spans="1:2" x14ac:dyDescent="0.25">
      <c r="A123" s="3">
        <v>82</v>
      </c>
      <c r="B123" s="23">
        <v>4.1511000415110008E-2</v>
      </c>
    </row>
    <row r="124" spans="1:2" x14ac:dyDescent="0.25">
      <c r="A124" s="3">
        <v>88</v>
      </c>
      <c r="B124" s="23">
        <v>8.0580177276390011E-2</v>
      </c>
    </row>
    <row r="125" spans="1:2" x14ac:dyDescent="0.25">
      <c r="A125" s="3">
        <v>46</v>
      </c>
      <c r="B125" s="23">
        <v>0.12453300124533002</v>
      </c>
    </row>
    <row r="126" spans="1:2" x14ac:dyDescent="0.25">
      <c r="A126" s="3">
        <v>68</v>
      </c>
      <c r="B126" s="23">
        <v>0.10537407797681771</v>
      </c>
    </row>
    <row r="127" spans="1:2" x14ac:dyDescent="0.25">
      <c r="A127" s="3">
        <v>67</v>
      </c>
      <c r="B127" s="23">
        <v>0.15220700152207003</v>
      </c>
    </row>
    <row r="128" spans="1:2" x14ac:dyDescent="0.25">
      <c r="A128" s="3">
        <v>44</v>
      </c>
      <c r="B128" s="23">
        <v>0.34246575342465752</v>
      </c>
    </row>
    <row r="129" spans="1:2" x14ac:dyDescent="0.25">
      <c r="A129" s="3">
        <v>72</v>
      </c>
      <c r="B129" s="23">
        <v>0.15220700152207003</v>
      </c>
    </row>
    <row r="130" spans="1:2" x14ac:dyDescent="0.25">
      <c r="A130" s="3">
        <v>83</v>
      </c>
      <c r="B130" s="23">
        <v>9.1324200913242004E-2</v>
      </c>
    </row>
    <row r="131" spans="1:2" x14ac:dyDescent="0.25">
      <c r="A131" s="3">
        <v>59</v>
      </c>
      <c r="B131" s="23">
        <v>0.22831050228310507</v>
      </c>
    </row>
    <row r="132" spans="1:2" x14ac:dyDescent="0.25">
      <c r="A132" s="3">
        <v>75</v>
      </c>
      <c r="B132" s="23">
        <v>0.10537407797681771</v>
      </c>
    </row>
    <row r="133" spans="1:2" x14ac:dyDescent="0.25">
      <c r="A133" s="3">
        <v>71</v>
      </c>
      <c r="B133" s="23">
        <v>7.6103500761035017E-2</v>
      </c>
    </row>
    <row r="134" spans="1:2" x14ac:dyDescent="0.25">
      <c r="A134" s="3">
        <v>90</v>
      </c>
      <c r="B134" s="23">
        <v>2.6343519494204427E-2</v>
      </c>
    </row>
    <row r="135" spans="1:2" x14ac:dyDescent="0.25">
      <c r="A135" s="3">
        <v>69</v>
      </c>
      <c r="B135" s="23">
        <v>0</v>
      </c>
    </row>
    <row r="136" spans="1:2" x14ac:dyDescent="0.25">
      <c r="A136" s="3">
        <v>54</v>
      </c>
      <c r="B136" s="23">
        <v>0.19569471624266144</v>
      </c>
    </row>
    <row r="137" spans="1:2" x14ac:dyDescent="0.25">
      <c r="A137" s="3">
        <v>95</v>
      </c>
      <c r="B137" s="23">
        <v>5.7077625570776266E-2</v>
      </c>
    </row>
    <row r="138" spans="1:2" x14ac:dyDescent="0.25">
      <c r="A138" s="3">
        <v>33</v>
      </c>
      <c r="B138" s="23">
        <v>0</v>
      </c>
    </row>
    <row r="139" spans="1:2" x14ac:dyDescent="0.25">
      <c r="A139" s="3">
        <v>23</v>
      </c>
      <c r="B139" s="23">
        <v>0.45662100456621013</v>
      </c>
    </row>
  </sheetData>
  <sortState ref="U9:V29">
    <sortCondition descending="1" ref="U9:U29"/>
  </sortState>
  <mergeCells count="14">
    <mergeCell ref="D1:E1"/>
    <mergeCell ref="D2:E2"/>
    <mergeCell ref="D3:E3"/>
    <mergeCell ref="D4:E4"/>
    <mergeCell ref="B32:G32"/>
    <mergeCell ref="B7:G7"/>
    <mergeCell ref="H32:J32"/>
    <mergeCell ref="K32:M32"/>
    <mergeCell ref="N32:P32"/>
    <mergeCell ref="Q7:Q8"/>
    <mergeCell ref="Q32:R32"/>
    <mergeCell ref="H7:J7"/>
    <mergeCell ref="K7:M7"/>
    <mergeCell ref="N7:P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"/>
  <sheetViews>
    <sheetView topLeftCell="AI13" workbookViewId="0">
      <selection activeCell="AM9" sqref="AM9"/>
    </sheetView>
  </sheetViews>
  <sheetFormatPr defaultRowHeight="15" x14ac:dyDescent="0.25"/>
  <cols>
    <col min="5" max="5" width="21.42578125" customWidth="1"/>
    <col min="6" max="6" width="29.140625" customWidth="1"/>
  </cols>
  <sheetData>
    <row r="1" spans="1:38" ht="30" x14ac:dyDescent="0.25">
      <c r="A1" s="10">
        <v>85.714285714285722</v>
      </c>
      <c r="B1" s="3">
        <v>6.0000000000000001E-3</v>
      </c>
      <c r="C1" s="3"/>
      <c r="D1">
        <f>0.125/0.7</f>
        <v>0.17857142857142858</v>
      </c>
      <c r="E1" s="17"/>
      <c r="F1" s="17"/>
      <c r="I1" s="3"/>
      <c r="R1" t="s">
        <v>126</v>
      </c>
      <c r="S1" t="s">
        <v>77</v>
      </c>
      <c r="T1" t="s">
        <v>127</v>
      </c>
      <c r="AK1" s="39" t="s">
        <v>1</v>
      </c>
      <c r="AL1" s="39" t="s">
        <v>3</v>
      </c>
    </row>
    <row r="2" spans="1:38" x14ac:dyDescent="0.25">
      <c r="A2" s="10">
        <v>56.19047619047619</v>
      </c>
      <c r="B2" s="3">
        <v>1.0999999999999999E-2</v>
      </c>
      <c r="C2" s="3"/>
      <c r="E2" s="17"/>
      <c r="F2" s="17"/>
      <c r="I2" s="3"/>
      <c r="R2">
        <v>3.896103896103896E-2</v>
      </c>
      <c r="T2">
        <v>85.714285714285722</v>
      </c>
      <c r="AK2" s="26">
        <v>0.17</v>
      </c>
      <c r="AL2" s="26">
        <v>94.117647058823522</v>
      </c>
    </row>
    <row r="3" spans="1:38" x14ac:dyDescent="0.25">
      <c r="A3" s="10">
        <v>23.076923076923073</v>
      </c>
      <c r="B3" s="3">
        <v>8.0000000000000002E-3</v>
      </c>
      <c r="C3" s="3"/>
      <c r="E3" s="17"/>
      <c r="F3" s="17"/>
      <c r="I3" s="3"/>
      <c r="R3">
        <v>2.777777777777778E-2</v>
      </c>
      <c r="T3">
        <v>72.222222222222229</v>
      </c>
      <c r="AK3" s="26">
        <v>0.57999999999999996</v>
      </c>
      <c r="AL3" s="26">
        <v>91.379310344827587</v>
      </c>
    </row>
    <row r="4" spans="1:38" x14ac:dyDescent="0.25">
      <c r="A4" s="10">
        <v>72.222222222222229</v>
      </c>
      <c r="B4" s="3">
        <v>0.01</v>
      </c>
      <c r="C4" s="3"/>
      <c r="D4">
        <f>0.85*0.75</f>
        <v>0.63749999999999996</v>
      </c>
      <c r="E4" s="17"/>
      <c r="F4" s="17"/>
      <c r="I4" s="3"/>
      <c r="R4">
        <v>9.3137254901960786E-2</v>
      </c>
      <c r="T4">
        <v>66.666666666666657</v>
      </c>
      <c r="AK4" s="26">
        <v>0.56000000000000005</v>
      </c>
      <c r="AL4" s="26">
        <v>91.071428571428569</v>
      </c>
    </row>
    <row r="5" spans="1:38" x14ac:dyDescent="0.25">
      <c r="A5" s="10">
        <v>-25.925925925925934</v>
      </c>
      <c r="B5" s="3">
        <v>1.7000000000000001E-2</v>
      </c>
      <c r="C5" s="3"/>
      <c r="E5" s="17"/>
      <c r="F5" s="17"/>
      <c r="I5" s="3"/>
      <c r="R5">
        <v>0.11827956989247311</v>
      </c>
      <c r="T5">
        <v>65.591397849462368</v>
      </c>
      <c r="AK5" s="26">
        <v>9.8000000000000004E-2</v>
      </c>
      <c r="AL5" s="34">
        <v>89.795918367346957</v>
      </c>
    </row>
    <row r="6" spans="1:38" x14ac:dyDescent="0.25">
      <c r="A6" s="10">
        <v>66.666666666666657</v>
      </c>
      <c r="B6" s="3">
        <v>1.9E-2</v>
      </c>
      <c r="C6" s="3"/>
      <c r="E6" s="17"/>
      <c r="F6" s="17"/>
      <c r="I6" s="3"/>
      <c r="R6">
        <v>9.8360655737704916E-2</v>
      </c>
      <c r="T6">
        <v>60.655737704918032</v>
      </c>
      <c r="AK6" s="26">
        <v>0.28000000000000003</v>
      </c>
      <c r="AL6" s="26">
        <v>89.285714285714278</v>
      </c>
    </row>
    <row r="7" spans="1:38" x14ac:dyDescent="0.25">
      <c r="A7" s="10">
        <v>65.591397849462368</v>
      </c>
      <c r="B7" s="3">
        <v>2.1999999999999999E-2</v>
      </c>
      <c r="C7" s="3"/>
      <c r="E7" s="17"/>
      <c r="F7" s="17"/>
      <c r="I7" s="3"/>
      <c r="R7">
        <v>8.6956521739130432E-2</v>
      </c>
      <c r="T7">
        <v>57.971014492753625</v>
      </c>
      <c r="AK7" s="27">
        <v>0.154</v>
      </c>
      <c r="AL7" s="27">
        <v>85.714285714285722</v>
      </c>
    </row>
    <row r="8" spans="1:38" x14ac:dyDescent="0.25">
      <c r="A8" s="10">
        <v>40.909090909090907</v>
      </c>
      <c r="B8" s="3">
        <v>2.5000000000000001E-2</v>
      </c>
      <c r="C8" s="3"/>
      <c r="E8" s="17"/>
      <c r="F8" s="17"/>
      <c r="I8" s="3"/>
      <c r="R8">
        <v>0.10476190476190476</v>
      </c>
      <c r="T8">
        <v>56.19047619047619</v>
      </c>
      <c r="AK8" s="27">
        <v>0.154</v>
      </c>
      <c r="AL8" s="27">
        <v>85.714285714285722</v>
      </c>
    </row>
    <row r="9" spans="1:38" x14ac:dyDescent="0.25">
      <c r="A9" s="10">
        <v>53.658536585365859</v>
      </c>
      <c r="B9" s="3">
        <v>0.01</v>
      </c>
      <c r="C9" s="3"/>
      <c r="E9" s="17"/>
      <c r="F9" s="17"/>
      <c r="I9" s="3"/>
      <c r="R9">
        <v>9.2857142857142846E-2</v>
      </c>
      <c r="T9">
        <v>54.285714285714292</v>
      </c>
      <c r="AK9" s="26">
        <v>7.0000000000000007E-2</v>
      </c>
      <c r="AL9" s="26">
        <v>85.714285714285708</v>
      </c>
    </row>
    <row r="10" spans="1:38" x14ac:dyDescent="0.25">
      <c r="A10" s="10">
        <v>40</v>
      </c>
      <c r="B10" s="3">
        <v>8.9999999999999993E-3</v>
      </c>
      <c r="C10" s="3"/>
      <c r="E10" s="17"/>
      <c r="F10" s="17"/>
      <c r="I10" s="3"/>
      <c r="R10">
        <v>0.12195121951219512</v>
      </c>
      <c r="T10">
        <v>53.658536585365859</v>
      </c>
      <c r="AK10" s="26">
        <v>0.14000000000000001</v>
      </c>
      <c r="AL10" s="34">
        <v>85.714285714285708</v>
      </c>
    </row>
    <row r="11" spans="1:38" x14ac:dyDescent="0.25">
      <c r="A11" s="5">
        <v>35.13513513513513</v>
      </c>
      <c r="B11" s="3">
        <v>1.4E-2</v>
      </c>
      <c r="C11" s="3"/>
      <c r="E11" s="17"/>
      <c r="F11" s="17"/>
      <c r="I11" s="3"/>
      <c r="R11">
        <v>0.11971830985915495</v>
      </c>
      <c r="T11">
        <v>50.704225352112665</v>
      </c>
      <c r="AK11" s="26">
        <v>0.69</v>
      </c>
      <c r="AL11" s="26">
        <v>85.507246376811594</v>
      </c>
    </row>
    <row r="12" spans="1:38" x14ac:dyDescent="0.25">
      <c r="A12" s="5">
        <v>-9.7560975609756024</v>
      </c>
      <c r="B12" s="3">
        <v>0.04</v>
      </c>
      <c r="C12" s="3"/>
      <c r="E12" s="17"/>
      <c r="F12" s="17"/>
      <c r="I12" s="3"/>
      <c r="R12">
        <v>0.14285714285714285</v>
      </c>
      <c r="T12">
        <v>50</v>
      </c>
      <c r="AK12" s="26">
        <v>0.32</v>
      </c>
      <c r="AL12" s="26">
        <v>84.375</v>
      </c>
    </row>
    <row r="13" spans="1:38" x14ac:dyDescent="0.25">
      <c r="A13" s="5">
        <v>50.704225352112665</v>
      </c>
      <c r="B13" s="3">
        <v>1.7000000000000001E-2</v>
      </c>
      <c r="C13" s="3"/>
      <c r="E13" s="17"/>
      <c r="F13" s="17"/>
      <c r="I13" s="3"/>
      <c r="R13">
        <v>0.11904761904761904</v>
      </c>
      <c r="T13">
        <v>45.238095238095241</v>
      </c>
      <c r="AK13" s="26">
        <v>0.42</v>
      </c>
      <c r="AL13" s="26">
        <v>83.333333333333329</v>
      </c>
    </row>
    <row r="14" spans="1:38" ht="15.75" thickBot="1" x14ac:dyDescent="0.3">
      <c r="A14" s="5">
        <v>-60.000000000000007</v>
      </c>
      <c r="B14" s="3">
        <v>8.0000000000000002E-3</v>
      </c>
      <c r="C14" s="3"/>
      <c r="E14" s="18"/>
      <c r="F14" s="18"/>
      <c r="I14" s="3"/>
      <c r="R14">
        <v>0.12857142857142856</v>
      </c>
      <c r="T14">
        <v>40</v>
      </c>
      <c r="AK14" s="26">
        <v>0.65</v>
      </c>
      <c r="AL14" s="26">
        <v>81.538461538461533</v>
      </c>
    </row>
    <row r="15" spans="1:38" x14ac:dyDescent="0.25">
      <c r="A15" s="5">
        <v>10.526315789473676</v>
      </c>
      <c r="B15" s="3">
        <v>5.0000000000000001E-3</v>
      </c>
      <c r="C15" s="3"/>
      <c r="I15" s="3"/>
      <c r="R15">
        <v>9.45945945945946E-2</v>
      </c>
      <c r="T15">
        <v>35.13513513513513</v>
      </c>
      <c r="AK15" s="26">
        <v>0.21</v>
      </c>
      <c r="AL15" s="26">
        <v>80.952380952380949</v>
      </c>
    </row>
    <row r="16" spans="1:38" x14ac:dyDescent="0.25">
      <c r="A16" s="5">
        <v>-50</v>
      </c>
      <c r="B16" s="3">
        <v>5.0000000000000001E-3</v>
      </c>
      <c r="C16" s="3"/>
      <c r="I16" s="3"/>
      <c r="R16">
        <v>8.5714285714285701E-2</v>
      </c>
      <c r="T16">
        <v>28.571428571428577</v>
      </c>
      <c r="AK16" s="26">
        <v>0.2</v>
      </c>
      <c r="AL16" s="26">
        <v>80</v>
      </c>
    </row>
    <row r="17" spans="1:38" x14ac:dyDescent="0.25">
      <c r="A17" s="5">
        <v>45.238095238095241</v>
      </c>
      <c r="B17" s="3">
        <v>0.01</v>
      </c>
      <c r="C17" s="3"/>
      <c r="I17" s="3"/>
      <c r="R17">
        <v>0.15384615384615385</v>
      </c>
      <c r="T17">
        <v>23.076923076923073</v>
      </c>
      <c r="AK17" s="26">
        <v>0.25700000000000001</v>
      </c>
      <c r="AL17" s="34">
        <v>78.988326848249031</v>
      </c>
    </row>
    <row r="18" spans="1:38" x14ac:dyDescent="0.25">
      <c r="A18" s="5">
        <v>10.416666666666675</v>
      </c>
      <c r="B18" s="3">
        <v>1.7000000000000001E-2</v>
      </c>
      <c r="C18" s="3"/>
      <c r="I18" s="3"/>
      <c r="R18">
        <v>0.13157894736842105</v>
      </c>
      <c r="T18">
        <v>10.526315789473676</v>
      </c>
      <c r="AK18" s="26">
        <v>0.31</v>
      </c>
      <c r="AL18" s="26">
        <v>77.41935483870968</v>
      </c>
    </row>
    <row r="19" spans="1:38" x14ac:dyDescent="0.25">
      <c r="A19" s="5">
        <v>50</v>
      </c>
      <c r="B19" s="3">
        <v>1.6E-2</v>
      </c>
      <c r="C19" s="3"/>
      <c r="I19" s="3"/>
      <c r="R19">
        <v>0.17708333333333334</v>
      </c>
      <c r="T19">
        <v>10.416666666666675</v>
      </c>
      <c r="AK19" s="26">
        <v>0.16500000000000001</v>
      </c>
      <c r="AL19" s="34">
        <v>75.151515151515142</v>
      </c>
    </row>
    <row r="20" spans="1:38" x14ac:dyDescent="0.25">
      <c r="A20" s="5">
        <v>57.971014492753625</v>
      </c>
      <c r="B20" s="3">
        <v>1.2E-2</v>
      </c>
      <c r="C20" s="3"/>
      <c r="I20" s="3"/>
      <c r="R20">
        <v>2.3913043478260867E-2</v>
      </c>
      <c r="T20">
        <v>8.6956521739130501</v>
      </c>
      <c r="AK20" s="26">
        <v>0.15</v>
      </c>
      <c r="AL20" s="26">
        <v>73.333333333333329</v>
      </c>
    </row>
    <row r="21" spans="1:38" x14ac:dyDescent="0.25">
      <c r="A21" s="27"/>
      <c r="B21" s="27"/>
      <c r="C21" s="29"/>
      <c r="D21" s="29"/>
      <c r="E21" s="27"/>
      <c r="F21" s="27"/>
      <c r="G21" s="29"/>
      <c r="R21" s="21">
        <v>0.25</v>
      </c>
      <c r="S21" s="3">
        <v>60</v>
      </c>
      <c r="AK21" s="26">
        <v>0.22</v>
      </c>
      <c r="AL21" s="26">
        <v>72.727272727272734</v>
      </c>
    </row>
    <row r="22" spans="1:38" x14ac:dyDescent="0.25">
      <c r="A22" s="27"/>
      <c r="B22" s="27"/>
      <c r="C22" s="29"/>
      <c r="D22" s="26"/>
      <c r="E22" s="27"/>
      <c r="F22" s="27"/>
      <c r="G22" s="29"/>
      <c r="R22" s="21">
        <v>0.19999999999999998</v>
      </c>
      <c r="S22" s="3">
        <v>26</v>
      </c>
      <c r="AK22" s="27">
        <v>0.36</v>
      </c>
      <c r="AL22" s="27">
        <v>72.222222222222229</v>
      </c>
    </row>
    <row r="23" spans="1:38" x14ac:dyDescent="0.25">
      <c r="A23" s="30"/>
      <c r="B23" s="27"/>
      <c r="C23" s="29"/>
      <c r="D23" s="29"/>
      <c r="E23" s="27"/>
      <c r="F23" s="27"/>
      <c r="G23" s="29"/>
      <c r="R23" s="21">
        <v>0.25</v>
      </c>
      <c r="S23" s="3">
        <v>28</v>
      </c>
      <c r="AK23" s="27">
        <v>0.36</v>
      </c>
      <c r="AL23" s="27">
        <v>72.222222222222229</v>
      </c>
    </row>
    <row r="24" spans="1:38" x14ac:dyDescent="0.25">
      <c r="A24" s="27"/>
      <c r="B24" s="27"/>
      <c r="C24" s="29"/>
      <c r="D24" s="29"/>
      <c r="E24" s="27"/>
      <c r="F24" s="27"/>
      <c r="G24" s="29"/>
      <c r="R24" s="21">
        <v>0.33333333333333337</v>
      </c>
      <c r="S24" s="3">
        <v>29</v>
      </c>
      <c r="AK24" s="26">
        <v>9.1999999999999998E-2</v>
      </c>
      <c r="AL24" s="34">
        <v>71.739130434782624</v>
      </c>
    </row>
    <row r="25" spans="1:38" x14ac:dyDescent="0.25">
      <c r="A25" s="27"/>
      <c r="B25" s="27"/>
      <c r="C25" s="29"/>
      <c r="D25" s="29"/>
      <c r="E25" s="27"/>
      <c r="F25" s="27"/>
      <c r="G25" s="29"/>
      <c r="R25" s="21">
        <v>3.0303030303030304E-2</v>
      </c>
      <c r="S25" s="3">
        <v>82</v>
      </c>
      <c r="AK25" s="26">
        <v>7.4999999999999997E-2</v>
      </c>
      <c r="AL25" s="34">
        <v>69.333333333333343</v>
      </c>
    </row>
    <row r="26" spans="1:38" x14ac:dyDescent="0.25">
      <c r="A26" s="27"/>
      <c r="B26" s="27"/>
      <c r="C26" s="29"/>
      <c r="D26" s="29"/>
      <c r="E26" s="27"/>
      <c r="F26" s="27"/>
      <c r="G26" s="29"/>
      <c r="R26" s="21">
        <v>5.8823529411764705E-2</v>
      </c>
      <c r="S26" s="3">
        <v>88</v>
      </c>
      <c r="AK26" s="26">
        <v>0.42</v>
      </c>
      <c r="AL26" s="26">
        <v>69.047619047619051</v>
      </c>
    </row>
    <row r="27" spans="1:38" x14ac:dyDescent="0.25">
      <c r="A27" s="27"/>
      <c r="B27" s="27"/>
      <c r="C27" s="29"/>
      <c r="D27" s="29"/>
      <c r="E27" s="27"/>
      <c r="F27" s="27"/>
      <c r="G27" s="29"/>
      <c r="R27" s="21">
        <v>9.0909090909090912E-2</v>
      </c>
      <c r="S27" s="3">
        <v>46</v>
      </c>
      <c r="AK27" s="26">
        <v>0.13</v>
      </c>
      <c r="AL27" s="34">
        <v>68.461538461538453</v>
      </c>
    </row>
    <row r="28" spans="1:38" x14ac:dyDescent="0.25">
      <c r="A28" s="30"/>
      <c r="B28" s="27"/>
      <c r="C28" s="29"/>
      <c r="D28" s="29"/>
      <c r="E28" s="27"/>
      <c r="F28" s="27"/>
      <c r="G28" s="29"/>
      <c r="R28" s="21">
        <v>7.6923076923076927E-2</v>
      </c>
      <c r="S28" s="3">
        <v>68</v>
      </c>
      <c r="AK28" s="26">
        <v>0.39800000000000002</v>
      </c>
      <c r="AL28" s="34">
        <v>67.336683417085425</v>
      </c>
    </row>
    <row r="29" spans="1:38" x14ac:dyDescent="0.25">
      <c r="A29" s="27"/>
      <c r="B29" s="27"/>
      <c r="C29" s="29"/>
      <c r="D29" s="29"/>
      <c r="E29" s="27"/>
      <c r="F29" s="27"/>
      <c r="G29" s="29"/>
      <c r="R29" s="21">
        <v>0.11111111111111112</v>
      </c>
      <c r="S29" s="3">
        <v>67</v>
      </c>
      <c r="AK29" s="27">
        <v>0.20399999999999999</v>
      </c>
      <c r="AL29" s="27">
        <v>66.666666666666657</v>
      </c>
    </row>
    <row r="30" spans="1:38" x14ac:dyDescent="0.25">
      <c r="A30" s="27"/>
      <c r="B30" s="27"/>
      <c r="C30" s="29"/>
      <c r="D30" s="29"/>
      <c r="E30" s="27"/>
      <c r="F30" s="27"/>
      <c r="G30" s="29"/>
      <c r="R30" s="21">
        <v>0.25</v>
      </c>
      <c r="S30" s="3">
        <v>44</v>
      </c>
      <c r="AK30" s="27">
        <v>0.20399999999999999</v>
      </c>
      <c r="AL30" s="27">
        <v>66.666666666666657</v>
      </c>
    </row>
    <row r="31" spans="1:38" x14ac:dyDescent="0.25">
      <c r="A31" s="27"/>
      <c r="B31" s="27"/>
      <c r="C31" s="29"/>
      <c r="D31" s="29"/>
      <c r="E31" s="27"/>
      <c r="F31" s="27"/>
      <c r="G31" s="29"/>
      <c r="R31" s="21">
        <v>0.11111111111111112</v>
      </c>
      <c r="S31" s="3">
        <v>72</v>
      </c>
      <c r="AK31" s="26">
        <v>7.2999999999999995E-2</v>
      </c>
      <c r="AL31" s="34">
        <v>65.753424657534239</v>
      </c>
    </row>
    <row r="32" spans="1:38" x14ac:dyDescent="0.25">
      <c r="A32" s="27"/>
      <c r="B32" s="27"/>
      <c r="C32" s="29"/>
      <c r="D32" s="29"/>
      <c r="E32" s="27"/>
      <c r="F32" s="27"/>
      <c r="G32" s="29"/>
      <c r="R32" s="21">
        <v>6.6666666666666666E-2</v>
      </c>
      <c r="S32" s="3">
        <v>83</v>
      </c>
      <c r="AK32" s="27">
        <v>0.186</v>
      </c>
      <c r="AL32" s="27">
        <v>65.591397849462368</v>
      </c>
    </row>
    <row r="33" spans="1:38" x14ac:dyDescent="0.25">
      <c r="A33" s="30"/>
      <c r="B33" s="27"/>
      <c r="C33" s="29"/>
      <c r="D33" s="29"/>
      <c r="E33" s="27"/>
      <c r="F33" s="27"/>
      <c r="G33" s="29"/>
      <c r="R33" s="21">
        <v>0.16666666666666669</v>
      </c>
      <c r="S33" s="3">
        <v>59</v>
      </c>
      <c r="AK33" s="27">
        <v>0.186</v>
      </c>
      <c r="AL33" s="27">
        <v>65.591397849462368</v>
      </c>
    </row>
    <row r="34" spans="1:38" x14ac:dyDescent="0.25">
      <c r="A34" s="27"/>
      <c r="B34" s="27"/>
      <c r="C34" s="29"/>
      <c r="D34" s="29"/>
      <c r="E34" s="27"/>
      <c r="F34" s="27"/>
      <c r="G34" s="29"/>
      <c r="R34" s="21">
        <v>7.6923076923076927E-2</v>
      </c>
      <c r="S34" s="3">
        <v>75</v>
      </c>
      <c r="AK34" s="26">
        <v>0.18</v>
      </c>
      <c r="AL34" s="34">
        <v>65.555555555555557</v>
      </c>
    </row>
    <row r="35" spans="1:38" x14ac:dyDescent="0.25">
      <c r="A35" s="30"/>
      <c r="B35" s="27"/>
      <c r="C35" s="29"/>
      <c r="D35" s="29"/>
      <c r="E35" s="27"/>
      <c r="F35" s="27"/>
      <c r="G35" s="29"/>
      <c r="R35" s="21">
        <v>5.5555555555555559E-2</v>
      </c>
      <c r="S35" s="3">
        <v>71</v>
      </c>
      <c r="AK35" s="26">
        <v>2.7E-2</v>
      </c>
      <c r="AL35" s="34">
        <v>62.962962962962962</v>
      </c>
    </row>
    <row r="36" spans="1:38" x14ac:dyDescent="0.25">
      <c r="A36" s="27"/>
      <c r="B36" s="27"/>
      <c r="C36" s="29"/>
      <c r="D36" s="29"/>
      <c r="E36" s="27"/>
      <c r="F36" s="27"/>
      <c r="G36" s="29"/>
      <c r="R36" s="21">
        <v>1.9230769230769232E-2</v>
      </c>
      <c r="S36" s="3">
        <v>90</v>
      </c>
      <c r="AK36" s="26">
        <v>9.2999999999999999E-2</v>
      </c>
      <c r="AL36" s="34">
        <v>61.29032258064516</v>
      </c>
    </row>
    <row r="37" spans="1:38" x14ac:dyDescent="0.25">
      <c r="A37" s="27"/>
      <c r="B37" s="27"/>
      <c r="C37" s="29"/>
      <c r="D37" s="29"/>
      <c r="E37" s="27"/>
      <c r="F37" s="27"/>
      <c r="G37" s="29"/>
      <c r="R37" s="21">
        <v>0</v>
      </c>
      <c r="S37" s="3">
        <v>69</v>
      </c>
      <c r="AK37" s="26">
        <v>0.1</v>
      </c>
      <c r="AL37" s="34">
        <v>61</v>
      </c>
    </row>
    <row r="38" spans="1:38" x14ac:dyDescent="0.25">
      <c r="A38" s="27"/>
      <c r="B38" s="27"/>
      <c r="C38" s="29"/>
      <c r="D38" s="29"/>
      <c r="E38" s="27"/>
      <c r="F38" s="27"/>
      <c r="G38" s="29"/>
      <c r="R38" s="21">
        <v>0.14285714285714285</v>
      </c>
      <c r="S38" s="3">
        <v>54</v>
      </c>
      <c r="AK38" s="27">
        <v>0.122</v>
      </c>
      <c r="AL38" s="27">
        <v>60.655737704918032</v>
      </c>
    </row>
    <row r="39" spans="1:38" x14ac:dyDescent="0.25">
      <c r="A39" s="27"/>
      <c r="B39" s="27"/>
      <c r="C39" s="29"/>
      <c r="D39" s="29"/>
      <c r="E39" s="27"/>
      <c r="F39" s="27"/>
      <c r="G39" s="29"/>
      <c r="R39" s="21">
        <v>4.1666666666666671E-2</v>
      </c>
      <c r="S39" s="3">
        <v>95</v>
      </c>
      <c r="AK39" s="27">
        <v>0.122</v>
      </c>
      <c r="AL39" s="27">
        <v>60.655737704918032</v>
      </c>
    </row>
    <row r="40" spans="1:38" x14ac:dyDescent="0.25">
      <c r="A40" s="27"/>
      <c r="B40" s="27"/>
      <c r="C40" s="29"/>
      <c r="D40" s="29"/>
      <c r="E40" s="27"/>
      <c r="F40" s="27"/>
      <c r="G40" s="29"/>
      <c r="R40" s="21">
        <v>0</v>
      </c>
      <c r="S40" s="3">
        <v>33</v>
      </c>
      <c r="AK40" s="26">
        <v>9.8000000000000004E-2</v>
      </c>
      <c r="AL40" s="34">
        <v>60.204081632653065</v>
      </c>
    </row>
    <row r="41" spans="1:38" x14ac:dyDescent="0.25">
      <c r="A41" s="27"/>
      <c r="B41" s="27"/>
      <c r="C41" s="29"/>
      <c r="D41" s="29"/>
      <c r="E41" s="27"/>
      <c r="F41" s="27"/>
      <c r="G41" s="29"/>
      <c r="R41" s="21">
        <v>0.33333333333333337</v>
      </c>
      <c r="S41" s="3">
        <v>23</v>
      </c>
      <c r="AK41" s="26">
        <v>0.17</v>
      </c>
      <c r="AL41" s="26">
        <v>58.82352941176471</v>
      </c>
    </row>
    <row r="42" spans="1:38" x14ac:dyDescent="0.25">
      <c r="A42" s="27"/>
      <c r="B42" s="27"/>
      <c r="C42" s="29"/>
      <c r="D42" s="29"/>
      <c r="E42" s="27"/>
      <c r="F42" s="27"/>
      <c r="G42" s="29"/>
      <c r="AK42" s="26">
        <v>0.15</v>
      </c>
      <c r="AL42" s="34">
        <v>58.666666666666664</v>
      </c>
    </row>
    <row r="43" spans="1:38" x14ac:dyDescent="0.25">
      <c r="A43" s="27"/>
      <c r="B43" s="27"/>
      <c r="C43" s="29"/>
      <c r="D43" s="31"/>
      <c r="E43" s="27"/>
      <c r="F43" s="27"/>
      <c r="G43" s="29"/>
      <c r="AK43" s="27">
        <v>0.13800000000000001</v>
      </c>
      <c r="AL43" s="27">
        <v>57.971014492753625</v>
      </c>
    </row>
    <row r="44" spans="1:38" x14ac:dyDescent="0.25">
      <c r="AK44" s="27">
        <v>0.13800000000000001</v>
      </c>
      <c r="AL44" s="27">
        <v>57.971014492753625</v>
      </c>
    </row>
    <row r="45" spans="1:38" x14ac:dyDescent="0.25">
      <c r="A45" s="25"/>
      <c r="B45" s="25"/>
      <c r="C45" s="25"/>
      <c r="E45" s="26"/>
      <c r="F45" s="26"/>
      <c r="G45" s="34"/>
      <c r="AK45" s="26">
        <v>0.09</v>
      </c>
      <c r="AL45" s="34">
        <v>57.777777777777771</v>
      </c>
    </row>
    <row r="46" spans="1:38" x14ac:dyDescent="0.25">
      <c r="A46" s="26"/>
      <c r="B46" s="26"/>
      <c r="C46" s="34"/>
      <c r="E46" s="26"/>
      <c r="F46" s="26"/>
      <c r="G46" s="34"/>
      <c r="AK46" s="27">
        <v>0.105</v>
      </c>
      <c r="AL46" s="27">
        <v>56.19047619047619</v>
      </c>
    </row>
    <row r="47" spans="1:38" x14ac:dyDescent="0.25">
      <c r="A47" s="26"/>
      <c r="B47" s="26"/>
      <c r="C47" s="34"/>
      <c r="E47" s="26"/>
      <c r="F47" s="26"/>
      <c r="G47" s="34"/>
      <c r="AK47" s="27">
        <v>0.105</v>
      </c>
      <c r="AL47" s="27">
        <v>56.19047619047619</v>
      </c>
    </row>
    <row r="48" spans="1:38" x14ac:dyDescent="0.25">
      <c r="A48" s="26"/>
      <c r="B48" s="26"/>
      <c r="C48" s="34"/>
      <c r="E48" s="26"/>
      <c r="F48" s="26"/>
      <c r="G48" s="34"/>
      <c r="AK48" s="26">
        <v>0.18</v>
      </c>
      <c r="AL48" s="34">
        <v>56.111111111111114</v>
      </c>
    </row>
    <row r="49" spans="1:38" x14ac:dyDescent="0.25">
      <c r="A49" s="26"/>
      <c r="B49" s="26"/>
      <c r="C49" s="34"/>
      <c r="E49" s="26"/>
      <c r="F49" s="26"/>
      <c r="G49" s="34"/>
      <c r="AK49" s="26">
        <v>0.114</v>
      </c>
      <c r="AL49" s="34">
        <v>55.263157894736835</v>
      </c>
    </row>
    <row r="50" spans="1:38" x14ac:dyDescent="0.25">
      <c r="A50" s="26"/>
      <c r="B50" s="26"/>
      <c r="C50" s="34"/>
      <c r="E50" s="26"/>
      <c r="F50" s="26"/>
      <c r="G50" s="34"/>
      <c r="AK50" s="27">
        <v>0.14000000000000001</v>
      </c>
      <c r="AL50" s="27">
        <v>54.285714285714292</v>
      </c>
    </row>
    <row r="51" spans="1:38" x14ac:dyDescent="0.25">
      <c r="A51" s="26"/>
      <c r="B51" s="26"/>
      <c r="C51" s="34"/>
      <c r="E51" s="26"/>
      <c r="F51" s="26"/>
      <c r="G51" s="34"/>
      <c r="AK51" s="27">
        <v>0.14000000000000001</v>
      </c>
      <c r="AL51" s="27">
        <v>54.285714285714292</v>
      </c>
    </row>
    <row r="52" spans="1:38" x14ac:dyDescent="0.25">
      <c r="A52" s="26"/>
      <c r="B52" s="26"/>
      <c r="C52" s="34"/>
      <c r="E52" s="26"/>
      <c r="F52" s="26"/>
      <c r="G52" s="34"/>
      <c r="AK52" s="30">
        <v>8.2000000000000003E-2</v>
      </c>
      <c r="AL52" s="27">
        <v>53.658536585365859</v>
      </c>
    </row>
    <row r="53" spans="1:38" x14ac:dyDescent="0.25">
      <c r="A53" s="26"/>
      <c r="B53" s="26"/>
      <c r="C53" s="34"/>
      <c r="E53" s="26"/>
      <c r="F53" s="26"/>
      <c r="G53" s="34"/>
      <c r="AK53" s="30">
        <v>8.2000000000000003E-2</v>
      </c>
      <c r="AL53" s="27">
        <v>53.658536585365859</v>
      </c>
    </row>
    <row r="54" spans="1:38" x14ac:dyDescent="0.25">
      <c r="A54" s="26"/>
      <c r="B54" s="26"/>
      <c r="C54" s="34"/>
      <c r="E54" s="26"/>
      <c r="F54" s="26"/>
      <c r="G54" s="34"/>
      <c r="AK54" s="26">
        <v>0.56000000000000005</v>
      </c>
      <c r="AL54" s="34">
        <v>53.571428571428569</v>
      </c>
    </row>
    <row r="55" spans="1:38" x14ac:dyDescent="0.25">
      <c r="A55" s="26"/>
      <c r="B55" s="26"/>
      <c r="C55" s="34"/>
      <c r="E55" s="26"/>
      <c r="F55" s="26"/>
      <c r="G55" s="34"/>
      <c r="AK55" s="26">
        <v>0.21199999999999999</v>
      </c>
      <c r="AL55" s="34">
        <v>52.830188679245282</v>
      </c>
    </row>
    <row r="56" spans="1:38" x14ac:dyDescent="0.25">
      <c r="A56" s="26"/>
      <c r="B56" s="26"/>
      <c r="C56" s="34"/>
      <c r="E56" s="26"/>
      <c r="F56" s="26"/>
      <c r="G56" s="34"/>
      <c r="AK56" s="27">
        <v>0.14199999999999999</v>
      </c>
      <c r="AL56" s="27">
        <v>50.704225352112665</v>
      </c>
    </row>
    <row r="57" spans="1:38" x14ac:dyDescent="0.25">
      <c r="A57" s="26"/>
      <c r="B57" s="26"/>
      <c r="C57" s="34"/>
      <c r="E57" s="26"/>
      <c r="F57" s="26"/>
      <c r="G57" s="34"/>
      <c r="AK57" s="27">
        <v>0.14199999999999999</v>
      </c>
      <c r="AL57" s="27">
        <v>50.704225352112665</v>
      </c>
    </row>
    <row r="58" spans="1:38" x14ac:dyDescent="0.25">
      <c r="A58" s="26"/>
      <c r="B58" s="26"/>
      <c r="C58" s="34"/>
      <c r="E58" s="26"/>
      <c r="F58" s="26"/>
      <c r="G58" s="34"/>
      <c r="AK58" s="27">
        <v>0.112</v>
      </c>
      <c r="AL58" s="27">
        <v>50</v>
      </c>
    </row>
    <row r="59" spans="1:38" x14ac:dyDescent="0.25">
      <c r="A59" s="26"/>
      <c r="B59" s="26"/>
      <c r="C59" s="34"/>
      <c r="E59" s="26"/>
      <c r="F59" s="26"/>
      <c r="G59" s="34"/>
      <c r="AK59" s="27">
        <v>0.112</v>
      </c>
      <c r="AL59" s="27">
        <v>50</v>
      </c>
    </row>
    <row r="60" spans="1:38" x14ac:dyDescent="0.25">
      <c r="A60" s="36"/>
      <c r="B60" s="36"/>
      <c r="C60" s="36"/>
      <c r="E60" s="26"/>
      <c r="F60" s="26"/>
      <c r="G60" s="34"/>
      <c r="AK60" s="30">
        <v>8.4000000000000005E-2</v>
      </c>
      <c r="AL60" s="27">
        <v>45.238095238095241</v>
      </c>
    </row>
    <row r="61" spans="1:38" x14ac:dyDescent="0.25">
      <c r="A61" s="36"/>
      <c r="B61" s="36"/>
      <c r="C61" s="36"/>
      <c r="E61" s="26"/>
      <c r="F61" s="26"/>
      <c r="G61" s="34"/>
      <c r="AK61" s="30">
        <v>8.4000000000000005E-2</v>
      </c>
      <c r="AL61" s="27">
        <v>45.238095238095241</v>
      </c>
    </row>
    <row r="62" spans="1:38" x14ac:dyDescent="0.25">
      <c r="E62" s="26"/>
      <c r="F62" s="26"/>
      <c r="G62" s="34"/>
      <c r="AK62" s="26">
        <v>6.6000000000000003E-2</v>
      </c>
      <c r="AL62" s="34">
        <v>40.909090909090914</v>
      </c>
    </row>
    <row r="63" spans="1:38" x14ac:dyDescent="0.25">
      <c r="E63" s="26"/>
      <c r="F63" s="26"/>
      <c r="G63" s="34"/>
      <c r="AK63" s="30">
        <v>4.3999999999999997E-2</v>
      </c>
      <c r="AL63" s="27">
        <v>40.909090909090907</v>
      </c>
    </row>
    <row r="64" spans="1:38" x14ac:dyDescent="0.25">
      <c r="E64" s="26"/>
      <c r="F64" s="26"/>
      <c r="G64" s="34"/>
      <c r="AK64" s="30">
        <v>4.3999999999999997E-2</v>
      </c>
      <c r="AL64" s="27">
        <v>40.909090909090907</v>
      </c>
    </row>
    <row r="65" spans="1:38" x14ac:dyDescent="0.25">
      <c r="E65" s="26"/>
      <c r="F65" s="26"/>
      <c r="G65" s="34"/>
      <c r="AK65" s="30">
        <v>7.0000000000000007E-2</v>
      </c>
      <c r="AL65" s="27">
        <v>40</v>
      </c>
    </row>
    <row r="66" spans="1:38" x14ac:dyDescent="0.25">
      <c r="E66" s="26"/>
      <c r="F66" s="26"/>
      <c r="G66" s="34"/>
      <c r="AK66" s="30">
        <v>7.0000000000000007E-2</v>
      </c>
      <c r="AL66" s="27">
        <v>40</v>
      </c>
    </row>
    <row r="67" spans="1:38" x14ac:dyDescent="0.25">
      <c r="E67" s="26"/>
      <c r="F67" s="26"/>
      <c r="G67" s="34"/>
      <c r="AK67" s="27">
        <v>0.14799999999999999</v>
      </c>
      <c r="AL67" s="27">
        <v>35.13513513513513</v>
      </c>
    </row>
    <row r="68" spans="1:38" x14ac:dyDescent="0.25">
      <c r="E68" s="26"/>
      <c r="F68" s="26"/>
      <c r="G68" s="34"/>
      <c r="AK68" s="27">
        <v>0.14799999999999999</v>
      </c>
      <c r="AL68" s="27">
        <v>35.13513513513513</v>
      </c>
    </row>
    <row r="69" spans="1:38" x14ac:dyDescent="0.25">
      <c r="E69" s="26"/>
      <c r="F69" s="26"/>
      <c r="G69" s="34"/>
      <c r="AK69" s="27">
        <v>0.14000000000000001</v>
      </c>
      <c r="AL69" s="27">
        <v>28.571428571428577</v>
      </c>
    </row>
    <row r="70" spans="1:38" x14ac:dyDescent="0.25">
      <c r="E70" s="26"/>
      <c r="F70" s="26"/>
      <c r="G70" s="34"/>
      <c r="AK70" s="27">
        <v>0.14000000000000001</v>
      </c>
      <c r="AL70" s="27">
        <v>28.571428571428577</v>
      </c>
    </row>
    <row r="71" spans="1:38" x14ac:dyDescent="0.25">
      <c r="E71" s="34"/>
      <c r="F71" s="34"/>
      <c r="G71" s="34"/>
      <c r="AK71" s="30">
        <v>5.1999999999999998E-2</v>
      </c>
      <c r="AL71" s="27">
        <v>23.076923076923073</v>
      </c>
    </row>
    <row r="72" spans="1:38" x14ac:dyDescent="0.25">
      <c r="E72" s="34"/>
      <c r="F72" s="34"/>
      <c r="G72" s="34"/>
      <c r="AK72" s="30">
        <v>5.1999999999999998E-2</v>
      </c>
      <c r="AL72" s="27">
        <v>23.076923076923073</v>
      </c>
    </row>
    <row r="73" spans="1:38" x14ac:dyDescent="0.25">
      <c r="A73" s="25"/>
      <c r="B73" s="25"/>
      <c r="C73" s="25"/>
      <c r="AK73" s="26">
        <v>0.10299999999999999</v>
      </c>
      <c r="AL73" s="34">
        <v>19.417475728155331</v>
      </c>
    </row>
    <row r="74" spans="1:38" x14ac:dyDescent="0.25">
      <c r="A74" s="26"/>
      <c r="B74" s="26"/>
      <c r="C74" s="34"/>
      <c r="AK74" s="26">
        <v>0.17</v>
      </c>
      <c r="AL74" s="26">
        <v>17.647058823529409</v>
      </c>
    </row>
    <row r="75" spans="1:38" x14ac:dyDescent="0.25">
      <c r="A75" s="26"/>
      <c r="B75" s="26"/>
      <c r="C75" s="34"/>
      <c r="E75" s="30"/>
      <c r="F75" s="27"/>
      <c r="G75" s="29"/>
      <c r="I75" s="26"/>
      <c r="J75" s="26"/>
      <c r="K75" s="34"/>
      <c r="AK75" s="30">
        <v>3.7999999999999999E-2</v>
      </c>
      <c r="AL75" s="27">
        <v>10.526315789473676</v>
      </c>
    </row>
    <row r="76" spans="1:38" x14ac:dyDescent="0.25">
      <c r="A76" s="26"/>
      <c r="B76" s="26"/>
      <c r="C76" s="34"/>
      <c r="E76" s="27"/>
      <c r="F76" s="27"/>
      <c r="G76" s="29"/>
      <c r="I76" s="26"/>
      <c r="J76" s="26"/>
      <c r="K76" s="34"/>
      <c r="AK76" s="30">
        <v>3.7999999999999999E-2</v>
      </c>
      <c r="AL76" s="27">
        <v>10.526315789473676</v>
      </c>
    </row>
    <row r="77" spans="1:38" x14ac:dyDescent="0.25">
      <c r="A77" s="26"/>
      <c r="B77" s="26"/>
      <c r="C77" s="34"/>
      <c r="E77" s="27"/>
      <c r="F77" s="27"/>
      <c r="G77" s="29"/>
      <c r="I77" s="26"/>
      <c r="J77" s="26"/>
      <c r="K77" s="34"/>
      <c r="AK77" s="30">
        <v>9.6000000000000002E-2</v>
      </c>
      <c r="AL77" s="27">
        <v>10.416666666666675</v>
      </c>
    </row>
    <row r="78" spans="1:38" x14ac:dyDescent="0.25">
      <c r="A78" s="26"/>
      <c r="B78" s="26"/>
      <c r="C78" s="34"/>
      <c r="E78" s="27"/>
      <c r="F78" s="27"/>
      <c r="G78" s="29"/>
      <c r="I78" s="26"/>
      <c r="J78" s="26"/>
      <c r="K78" s="34"/>
      <c r="AK78" s="30">
        <v>9.6000000000000002E-2</v>
      </c>
      <c r="AL78" s="27">
        <v>10.416666666666675</v>
      </c>
    </row>
    <row r="79" spans="1:38" x14ac:dyDescent="0.25">
      <c r="A79" s="26"/>
      <c r="B79" s="26"/>
      <c r="C79" s="34"/>
      <c r="E79" s="27"/>
      <c r="F79" s="27"/>
      <c r="G79" s="29"/>
      <c r="I79" s="26"/>
      <c r="J79" s="26"/>
      <c r="K79" s="34"/>
      <c r="AK79" s="30">
        <v>0.46</v>
      </c>
      <c r="AL79" s="27">
        <v>8.6956521739130501</v>
      </c>
    </row>
    <row r="80" spans="1:38" x14ac:dyDescent="0.25">
      <c r="A80" s="26"/>
      <c r="B80" s="26"/>
      <c r="C80" s="34"/>
      <c r="E80" s="27"/>
      <c r="F80" s="27"/>
      <c r="G80" s="29"/>
      <c r="I80" s="26"/>
      <c r="J80" s="26"/>
      <c r="K80" s="34"/>
      <c r="AK80" s="30">
        <v>0.46</v>
      </c>
      <c r="AL80" s="27">
        <v>8.6956521739130501</v>
      </c>
    </row>
    <row r="81" spans="1:38" x14ac:dyDescent="0.25">
      <c r="A81" s="26"/>
      <c r="B81" s="26"/>
      <c r="C81" s="34"/>
      <c r="E81" s="27"/>
      <c r="F81" s="27"/>
      <c r="G81" s="29"/>
      <c r="I81" s="26"/>
      <c r="J81" s="26"/>
      <c r="K81" s="34"/>
      <c r="AK81" s="27"/>
      <c r="AL81" s="27"/>
    </row>
    <row r="82" spans="1:38" x14ac:dyDescent="0.25">
      <c r="A82" s="26"/>
      <c r="B82" s="26"/>
      <c r="C82" s="34"/>
      <c r="E82" s="27"/>
      <c r="F82" s="27"/>
      <c r="G82" s="29"/>
      <c r="I82" s="26"/>
      <c r="J82" s="26"/>
      <c r="K82" s="34"/>
      <c r="AK82" s="27"/>
      <c r="AL82" s="27"/>
    </row>
    <row r="83" spans="1:38" x14ac:dyDescent="0.25">
      <c r="A83" s="26"/>
      <c r="B83" s="26"/>
      <c r="C83" s="34"/>
      <c r="E83" s="27"/>
      <c r="F83" s="27"/>
      <c r="G83" s="29"/>
      <c r="I83" s="26"/>
      <c r="J83" s="37"/>
      <c r="K83" s="34"/>
      <c r="AK83" s="26"/>
      <c r="AL83" s="34"/>
    </row>
    <row r="84" spans="1:38" x14ac:dyDescent="0.25">
      <c r="A84" s="26"/>
      <c r="B84" s="26"/>
      <c r="C84" s="34"/>
      <c r="E84" s="27"/>
      <c r="F84" s="27"/>
      <c r="G84" s="29"/>
      <c r="I84" s="26"/>
      <c r="J84" s="26"/>
      <c r="K84" s="34"/>
      <c r="AK84" s="30"/>
      <c r="AL84" s="27"/>
    </row>
    <row r="85" spans="1:38" x14ac:dyDescent="0.25">
      <c r="A85" s="26"/>
      <c r="B85" s="26"/>
      <c r="C85" s="34"/>
      <c r="E85" s="27"/>
      <c r="F85" s="27"/>
      <c r="G85" s="29"/>
      <c r="I85" s="26"/>
      <c r="J85" s="26"/>
      <c r="K85" s="34"/>
      <c r="AK85" s="30"/>
      <c r="AL85" s="27"/>
    </row>
    <row r="86" spans="1:38" x14ac:dyDescent="0.25">
      <c r="A86" s="26"/>
      <c r="B86" s="26"/>
      <c r="C86" s="34"/>
      <c r="E86" s="27"/>
      <c r="F86" s="27"/>
      <c r="G86" s="29"/>
      <c r="I86" s="26"/>
      <c r="J86" s="26"/>
      <c r="K86" s="34"/>
      <c r="AK86" s="30"/>
      <c r="AL86" s="27"/>
    </row>
    <row r="87" spans="1:38" x14ac:dyDescent="0.25">
      <c r="A87" s="26"/>
      <c r="B87" s="26"/>
      <c r="C87" s="34"/>
      <c r="E87" s="27"/>
      <c r="F87" s="27"/>
      <c r="G87" s="29"/>
      <c r="I87" s="26"/>
      <c r="J87" s="26"/>
      <c r="K87" s="34"/>
      <c r="AK87" s="30"/>
      <c r="AL87" s="27"/>
    </row>
    <row r="88" spans="1:38" x14ac:dyDescent="0.25">
      <c r="A88" s="26"/>
      <c r="B88" s="26"/>
      <c r="C88" s="34"/>
      <c r="E88" s="30"/>
      <c r="F88" s="27"/>
      <c r="G88" s="29"/>
      <c r="I88" s="26"/>
      <c r="J88" s="26"/>
      <c r="K88" s="34"/>
      <c r="AK88" s="30"/>
      <c r="AL88" s="27"/>
    </row>
    <row r="89" spans="1:38" x14ac:dyDescent="0.25">
      <c r="A89" s="26"/>
      <c r="B89" s="26"/>
      <c r="C89" s="34"/>
      <c r="E89" s="30"/>
      <c r="F89" s="27"/>
      <c r="G89" s="29"/>
      <c r="I89" s="26"/>
      <c r="J89" s="26"/>
      <c r="K89" s="34"/>
      <c r="AK89" s="30"/>
      <c r="AL89" s="27"/>
    </row>
    <row r="90" spans="1:38" x14ac:dyDescent="0.25">
      <c r="A90" s="26"/>
      <c r="B90" s="26"/>
      <c r="C90" s="34"/>
      <c r="E90" s="30"/>
      <c r="F90" s="27"/>
      <c r="G90" s="29"/>
      <c r="I90" s="26"/>
      <c r="J90" s="26"/>
      <c r="K90" s="34"/>
    </row>
    <row r="91" spans="1:38" x14ac:dyDescent="0.25">
      <c r="E91" s="27"/>
      <c r="F91" s="27"/>
      <c r="G91" s="29"/>
      <c r="I91" s="26"/>
      <c r="J91" s="26"/>
      <c r="K91" s="34"/>
    </row>
    <row r="92" spans="1:38" x14ac:dyDescent="0.25">
      <c r="A92" s="36"/>
      <c r="B92" s="36"/>
      <c r="C92" s="36"/>
      <c r="E92" s="30"/>
      <c r="F92" s="27"/>
      <c r="G92" s="29"/>
      <c r="I92" s="26"/>
      <c r="J92" s="26"/>
      <c r="K92" s="34"/>
    </row>
    <row r="93" spans="1:38" x14ac:dyDescent="0.25">
      <c r="A93" s="36"/>
      <c r="B93" s="36"/>
      <c r="C93" s="36"/>
      <c r="E93" s="30"/>
      <c r="F93" s="27"/>
      <c r="G93" s="29"/>
      <c r="I93" s="26"/>
      <c r="J93" s="26"/>
      <c r="K93" s="34"/>
    </row>
    <row r="94" spans="1:38" x14ac:dyDescent="0.25">
      <c r="E94" s="30"/>
      <c r="F94" s="27"/>
      <c r="G94" s="29"/>
      <c r="I94" s="26"/>
      <c r="J94" s="26"/>
      <c r="K94" s="34"/>
    </row>
    <row r="95" spans="1:38" x14ac:dyDescent="0.25">
      <c r="E95" s="30"/>
      <c r="F95" s="27"/>
      <c r="G95" s="29"/>
      <c r="I95" s="26"/>
      <c r="J95" s="26"/>
      <c r="K95" s="34"/>
    </row>
    <row r="96" spans="1:38" x14ac:dyDescent="0.25">
      <c r="E96" s="30"/>
      <c r="F96" s="27"/>
      <c r="G96" s="29"/>
      <c r="I96" s="26"/>
      <c r="J96" s="26"/>
      <c r="K96" s="34"/>
    </row>
    <row r="97" spans="5:11" x14ac:dyDescent="0.25">
      <c r="E97" s="30"/>
      <c r="F97" s="27"/>
      <c r="G97" s="29"/>
      <c r="I97" s="26"/>
      <c r="J97" s="26"/>
      <c r="K97" s="34"/>
    </row>
    <row r="98" spans="5:11" x14ac:dyDescent="0.25">
      <c r="E98" s="30"/>
      <c r="F98" s="27"/>
      <c r="G98" s="29"/>
      <c r="I98" s="26"/>
      <c r="J98" s="26"/>
      <c r="K98" s="34"/>
    </row>
  </sheetData>
  <sortState ref="AK2:AL89">
    <sortCondition descending="1" ref="AL1:AL89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12" sqref="A12:B12"/>
    </sheetView>
  </sheetViews>
  <sheetFormatPr defaultColWidth="8.7109375" defaultRowHeight="15" x14ac:dyDescent="0.25"/>
  <cols>
    <col min="1" max="2" width="23.140625" style="26" bestFit="1" customWidth="1"/>
    <col min="3" max="3" width="13.140625" style="26" bestFit="1" customWidth="1"/>
    <col min="4" max="4" width="15.5703125" style="26" bestFit="1" customWidth="1"/>
    <col min="5" max="5" width="11.85546875" style="26" bestFit="1" customWidth="1"/>
    <col min="6" max="6" width="4.42578125" style="26" bestFit="1" customWidth="1"/>
    <col min="7" max="7" width="7" style="26" bestFit="1" customWidth="1"/>
    <col min="8" max="16384" width="8.7109375" style="26"/>
  </cols>
  <sheetData>
    <row r="1" spans="1:7" ht="19.5" x14ac:dyDescent="0.25">
      <c r="A1" s="49" t="s">
        <v>132</v>
      </c>
      <c r="B1" s="49" t="s">
        <v>133</v>
      </c>
      <c r="C1" s="49" t="s">
        <v>134</v>
      </c>
      <c r="D1" s="49" t="s">
        <v>6</v>
      </c>
      <c r="E1" s="49" t="s">
        <v>4</v>
      </c>
      <c r="F1" s="49" t="s">
        <v>135</v>
      </c>
      <c r="G1" s="49" t="s">
        <v>136</v>
      </c>
    </row>
    <row r="2" spans="1:7" x14ac:dyDescent="0.25">
      <c r="A2" s="50" t="s">
        <v>137</v>
      </c>
      <c r="B2" s="50" t="s">
        <v>138</v>
      </c>
      <c r="C2" s="51">
        <v>43766</v>
      </c>
      <c r="D2" s="50" t="s">
        <v>139</v>
      </c>
      <c r="E2" s="50" t="s">
        <v>139</v>
      </c>
      <c r="F2" s="50" t="s">
        <v>140</v>
      </c>
      <c r="G2" s="50" t="s">
        <v>141</v>
      </c>
    </row>
    <row r="3" spans="1:7" ht="18" x14ac:dyDescent="0.25">
      <c r="A3" s="50" t="s">
        <v>142</v>
      </c>
      <c r="B3" s="50" t="s">
        <v>143</v>
      </c>
      <c r="C3" s="51">
        <v>43724</v>
      </c>
      <c r="D3" s="50" t="s">
        <v>139</v>
      </c>
      <c r="E3" s="50" t="s">
        <v>139</v>
      </c>
      <c r="F3" s="50" t="s">
        <v>140</v>
      </c>
      <c r="G3" s="50" t="s">
        <v>141</v>
      </c>
    </row>
    <row r="4" spans="1:7" ht="18" x14ac:dyDescent="0.25">
      <c r="A4" s="52" t="s">
        <v>144</v>
      </c>
      <c r="B4" s="53" t="s">
        <v>143</v>
      </c>
      <c r="C4" s="54">
        <v>43993</v>
      </c>
      <c r="D4" s="53" t="s">
        <v>139</v>
      </c>
      <c r="E4" s="53" t="s">
        <v>145</v>
      </c>
      <c r="F4" s="53" t="s">
        <v>140</v>
      </c>
      <c r="G4" s="50" t="s">
        <v>141</v>
      </c>
    </row>
    <row r="5" spans="1:7" x14ac:dyDescent="0.25">
      <c r="A5" s="50" t="s">
        <v>146</v>
      </c>
      <c r="B5" s="50" t="s">
        <v>138</v>
      </c>
      <c r="C5" s="51">
        <v>43321</v>
      </c>
      <c r="D5" s="50" t="s">
        <v>139</v>
      </c>
      <c r="E5" s="50" t="s">
        <v>139</v>
      </c>
      <c r="F5" s="50" t="s">
        <v>140</v>
      </c>
      <c r="G5" s="50" t="s">
        <v>147</v>
      </c>
    </row>
    <row r="6" spans="1:7" ht="18" x14ac:dyDescent="0.25">
      <c r="A6" s="53" t="s">
        <v>148</v>
      </c>
      <c r="B6" s="53" t="s">
        <v>143</v>
      </c>
      <c r="C6" s="54">
        <v>42689</v>
      </c>
      <c r="D6" s="53" t="s">
        <v>139</v>
      </c>
      <c r="E6" s="53" t="s">
        <v>139</v>
      </c>
      <c r="F6" s="53" t="s">
        <v>140</v>
      </c>
      <c r="G6" s="50" t="s">
        <v>96</v>
      </c>
    </row>
    <row r="7" spans="1:7" ht="18" x14ac:dyDescent="0.25">
      <c r="A7" s="50" t="s">
        <v>149</v>
      </c>
      <c r="B7" s="50" t="s">
        <v>150</v>
      </c>
      <c r="C7" s="51">
        <v>43815</v>
      </c>
      <c r="D7" s="50" t="s">
        <v>139</v>
      </c>
      <c r="E7" s="50" t="s">
        <v>145</v>
      </c>
      <c r="F7" s="50" t="s">
        <v>140</v>
      </c>
      <c r="G7" s="50" t="s">
        <v>141</v>
      </c>
    </row>
    <row r="8" spans="1:7" ht="18" x14ac:dyDescent="0.25">
      <c r="A8" s="53" t="s">
        <v>151</v>
      </c>
      <c r="B8" s="53" t="s">
        <v>143</v>
      </c>
      <c r="C8" s="54">
        <v>43832</v>
      </c>
      <c r="D8" s="53" t="s">
        <v>139</v>
      </c>
      <c r="E8" s="53" t="s">
        <v>145</v>
      </c>
      <c r="F8" s="53" t="s">
        <v>140</v>
      </c>
      <c r="G8" s="50" t="s">
        <v>141</v>
      </c>
    </row>
    <row r="9" spans="1:7" ht="18" x14ac:dyDescent="0.25">
      <c r="A9" s="50" t="s">
        <v>152</v>
      </c>
      <c r="B9" s="50" t="s">
        <v>143</v>
      </c>
      <c r="C9" s="51">
        <v>42839</v>
      </c>
      <c r="D9" s="50" t="s">
        <v>139</v>
      </c>
      <c r="E9" s="50" t="s">
        <v>139</v>
      </c>
      <c r="F9" s="53" t="s">
        <v>140</v>
      </c>
      <c r="G9" s="50" t="s">
        <v>96</v>
      </c>
    </row>
    <row r="10" spans="1:7" ht="18" x14ac:dyDescent="0.25">
      <c r="A10" s="50" t="s">
        <v>153</v>
      </c>
      <c r="B10" s="50" t="s">
        <v>150</v>
      </c>
      <c r="C10" s="51">
        <v>43815</v>
      </c>
      <c r="D10" s="50" t="s">
        <v>139</v>
      </c>
      <c r="E10" s="50" t="s">
        <v>139</v>
      </c>
      <c r="F10" s="53" t="s">
        <v>140</v>
      </c>
      <c r="G10" s="50" t="s">
        <v>147</v>
      </c>
    </row>
    <row r="11" spans="1:7" x14ac:dyDescent="0.25">
      <c r="A11" s="53" t="s">
        <v>154</v>
      </c>
      <c r="B11" s="53" t="s">
        <v>155</v>
      </c>
      <c r="C11" s="54">
        <v>43529</v>
      </c>
      <c r="D11" s="53" t="s">
        <v>139</v>
      </c>
      <c r="E11" s="53" t="s">
        <v>139</v>
      </c>
      <c r="F11" s="53" t="s">
        <v>140</v>
      </c>
      <c r="G11" s="50" t="s">
        <v>147</v>
      </c>
    </row>
    <row r="12" spans="1:7" x14ac:dyDescent="0.25">
      <c r="A12" s="53" t="s">
        <v>156</v>
      </c>
      <c r="B12" s="53" t="s">
        <v>157</v>
      </c>
      <c r="C12" s="54">
        <v>43656</v>
      </c>
      <c r="D12" s="53" t="s">
        <v>139</v>
      </c>
      <c r="E12" s="53" t="s">
        <v>139</v>
      </c>
      <c r="F12" s="53" t="s">
        <v>140</v>
      </c>
      <c r="G12" s="53" t="s">
        <v>147</v>
      </c>
    </row>
    <row r="13" spans="1:7" x14ac:dyDescent="0.25">
      <c r="A13" s="53" t="s">
        <v>158</v>
      </c>
      <c r="B13" s="53" t="s">
        <v>159</v>
      </c>
      <c r="C13" s="54">
        <v>41283</v>
      </c>
      <c r="D13" s="53" t="s">
        <v>139</v>
      </c>
      <c r="E13" s="53" t="s">
        <v>139</v>
      </c>
      <c r="G13" s="53" t="s">
        <v>96</v>
      </c>
    </row>
    <row r="14" spans="1:7" ht="18" x14ac:dyDescent="0.25">
      <c r="A14" s="53" t="s">
        <v>160</v>
      </c>
      <c r="B14" s="53" t="s">
        <v>161</v>
      </c>
      <c r="C14" s="54">
        <v>43705</v>
      </c>
      <c r="D14" s="53" t="s">
        <v>139</v>
      </c>
      <c r="E14" s="53" t="s">
        <v>139</v>
      </c>
      <c r="F14" s="26" t="s">
        <v>140</v>
      </c>
      <c r="G14" s="50" t="s">
        <v>147</v>
      </c>
    </row>
  </sheetData>
  <hyperlinks>
    <hyperlink ref="A4" r:id="rId1" display="https://stormwater.pca.state.mn.us/index.php?title=Test_page_Filterr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topLeftCell="A56" workbookViewId="0">
      <selection activeCell="G138" sqref="G138"/>
    </sheetView>
  </sheetViews>
  <sheetFormatPr defaultRowHeight="15" x14ac:dyDescent="0.25"/>
  <sheetData>
    <row r="1" spans="1:23" x14ac:dyDescent="0.25">
      <c r="A1" t="s">
        <v>4</v>
      </c>
      <c r="O1" t="s">
        <v>97</v>
      </c>
    </row>
    <row r="2" spans="1:23" ht="15.75" thickBot="1" x14ac:dyDescent="0.3"/>
    <row r="3" spans="1:23" x14ac:dyDescent="0.25">
      <c r="A3" t="s">
        <v>1</v>
      </c>
      <c r="B3" t="s">
        <v>3</v>
      </c>
      <c r="C3" t="s">
        <v>35</v>
      </c>
      <c r="O3" s="19" t="s">
        <v>98</v>
      </c>
      <c r="P3" s="19"/>
    </row>
    <row r="4" spans="1:23" x14ac:dyDescent="0.25">
      <c r="A4">
        <v>0.52</v>
      </c>
      <c r="B4">
        <v>90</v>
      </c>
      <c r="C4">
        <v>1.9230769230769232E-2</v>
      </c>
      <c r="O4" s="17" t="s">
        <v>99</v>
      </c>
      <c r="P4" s="17">
        <v>0.74966489523155744</v>
      </c>
    </row>
    <row r="5" spans="1:23" x14ac:dyDescent="0.25">
      <c r="A5">
        <v>0.33</v>
      </c>
      <c r="B5">
        <v>82</v>
      </c>
      <c r="C5">
        <v>3.0303030303030304E-2</v>
      </c>
      <c r="O5" s="17" t="s">
        <v>100</v>
      </c>
      <c r="P5" s="17">
        <v>0.56199745514254196</v>
      </c>
    </row>
    <row r="6" spans="1:23" x14ac:dyDescent="0.25">
      <c r="A6">
        <v>0.24</v>
      </c>
      <c r="B6">
        <v>95</v>
      </c>
      <c r="C6">
        <v>4.1666666666666671E-2</v>
      </c>
      <c r="O6" s="17" t="s">
        <v>101</v>
      </c>
      <c r="P6" s="17">
        <v>0.49942566302004793</v>
      </c>
    </row>
    <row r="7" spans="1:23" x14ac:dyDescent="0.25">
      <c r="A7">
        <v>0.18</v>
      </c>
      <c r="B7">
        <v>71</v>
      </c>
      <c r="C7">
        <v>5.5555555555555559E-2</v>
      </c>
      <c r="O7" s="17" t="s">
        <v>102</v>
      </c>
      <c r="P7" s="17">
        <v>10.476871108568073</v>
      </c>
    </row>
    <row r="8" spans="1:23" ht="15.75" thickBot="1" x14ac:dyDescent="0.3">
      <c r="A8">
        <v>0.17</v>
      </c>
      <c r="B8">
        <v>88</v>
      </c>
      <c r="C8">
        <v>5.8823529411764705E-2</v>
      </c>
      <c r="O8" s="18" t="s">
        <v>103</v>
      </c>
      <c r="P8" s="18">
        <v>9</v>
      </c>
    </row>
    <row r="9" spans="1:23" x14ac:dyDescent="0.25">
      <c r="A9">
        <v>0.15</v>
      </c>
      <c r="B9">
        <v>83</v>
      </c>
      <c r="C9">
        <v>6.6666666666666666E-2</v>
      </c>
    </row>
    <row r="10" spans="1:23" ht="15.75" thickBot="1" x14ac:dyDescent="0.3">
      <c r="A10">
        <v>0.13</v>
      </c>
      <c r="B10">
        <v>68</v>
      </c>
      <c r="C10">
        <v>7.6923076923076927E-2</v>
      </c>
      <c r="O10" t="s">
        <v>104</v>
      </c>
    </row>
    <row r="11" spans="1:23" x14ac:dyDescent="0.25">
      <c r="A11">
        <v>0.13</v>
      </c>
      <c r="B11">
        <v>75</v>
      </c>
      <c r="C11">
        <v>7.6923076923076927E-2</v>
      </c>
      <c r="O11" s="42"/>
      <c r="P11" s="42" t="s">
        <v>109</v>
      </c>
      <c r="Q11" s="42" t="s">
        <v>110</v>
      </c>
      <c r="R11" s="42" t="s">
        <v>111</v>
      </c>
      <c r="S11" s="42" t="s">
        <v>112</v>
      </c>
      <c r="T11" s="42" t="s">
        <v>113</v>
      </c>
    </row>
    <row r="12" spans="1:23" x14ac:dyDescent="0.25">
      <c r="A12">
        <v>0.11</v>
      </c>
      <c r="B12">
        <v>46</v>
      </c>
      <c r="C12">
        <v>9.0909090909090912E-2</v>
      </c>
      <c r="O12" s="17" t="s">
        <v>105</v>
      </c>
      <c r="P12" s="17">
        <v>1</v>
      </c>
      <c r="Q12" s="17">
        <v>985.86842464338349</v>
      </c>
      <c r="R12" s="17">
        <v>985.86842464338349</v>
      </c>
      <c r="S12" s="17">
        <v>8.9816423036492949</v>
      </c>
      <c r="T12" s="17">
        <v>2.0028678586375644E-2</v>
      </c>
    </row>
    <row r="13" spans="1:23" x14ac:dyDescent="0.25">
      <c r="A13">
        <v>0.09</v>
      </c>
      <c r="B13">
        <v>67</v>
      </c>
      <c r="C13">
        <v>0.11111111111111112</v>
      </c>
      <c r="O13" s="17" t="s">
        <v>106</v>
      </c>
      <c r="P13" s="17">
        <v>7</v>
      </c>
      <c r="Q13" s="17">
        <v>768.35379757883868</v>
      </c>
      <c r="R13" s="17">
        <v>109.76482822554838</v>
      </c>
      <c r="S13" s="17"/>
      <c r="T13" s="17"/>
    </row>
    <row r="14" spans="1:23" ht="15.75" thickBot="1" x14ac:dyDescent="0.3">
      <c r="A14">
        <v>0.09</v>
      </c>
      <c r="B14">
        <v>72</v>
      </c>
      <c r="C14">
        <v>0.11111111111111112</v>
      </c>
      <c r="O14" s="18" t="s">
        <v>107</v>
      </c>
      <c r="P14" s="18">
        <v>8</v>
      </c>
      <c r="Q14" s="18">
        <v>1754.2222222222222</v>
      </c>
      <c r="R14" s="18"/>
      <c r="S14" s="18"/>
      <c r="T14" s="18"/>
    </row>
    <row r="15" spans="1:23" ht="15.75" thickBot="1" x14ac:dyDescent="0.3">
      <c r="A15">
        <v>0.08</v>
      </c>
      <c r="B15">
        <v>60</v>
      </c>
      <c r="C15">
        <v>0.25</v>
      </c>
    </row>
    <row r="16" spans="1:23" x14ac:dyDescent="0.25">
      <c r="A16">
        <v>7.0000000000000007E-2</v>
      </c>
      <c r="B16">
        <v>54</v>
      </c>
      <c r="C16">
        <v>0.14285714285714285</v>
      </c>
      <c r="O16" s="42"/>
      <c r="P16" s="42" t="s">
        <v>114</v>
      </c>
      <c r="Q16" s="42" t="s">
        <v>102</v>
      </c>
      <c r="R16" s="42" t="s">
        <v>115</v>
      </c>
      <c r="S16" s="42" t="s">
        <v>116</v>
      </c>
      <c r="T16" s="42" t="s">
        <v>117</v>
      </c>
      <c r="U16" s="42" t="s">
        <v>118</v>
      </c>
      <c r="V16" s="42" t="s">
        <v>119</v>
      </c>
      <c r="W16" s="42" t="s">
        <v>120</v>
      </c>
    </row>
    <row r="17" spans="1:23" x14ac:dyDescent="0.25">
      <c r="A17">
        <v>0.06</v>
      </c>
      <c r="B17">
        <v>59</v>
      </c>
      <c r="C17">
        <v>0.16666666666666669</v>
      </c>
      <c r="O17" s="17" t="s">
        <v>108</v>
      </c>
      <c r="P17" s="17">
        <v>104.70042158479146</v>
      </c>
      <c r="Q17" s="17">
        <v>9.7074692008351846</v>
      </c>
      <c r="R17" s="17">
        <v>10.785552796374933</v>
      </c>
      <c r="S17" s="17">
        <v>1.2968196129906612E-5</v>
      </c>
      <c r="T17" s="17">
        <v>81.745904490906554</v>
      </c>
      <c r="U17" s="17">
        <v>127.65493867867636</v>
      </c>
      <c r="V17" s="17">
        <v>81.745904490906554</v>
      </c>
      <c r="W17" s="17">
        <v>127.65493867867636</v>
      </c>
    </row>
    <row r="18" spans="1:23" ht="15.75" thickBot="1" x14ac:dyDescent="0.3">
      <c r="A18">
        <v>0.06</v>
      </c>
      <c r="B18">
        <v>23</v>
      </c>
      <c r="C18">
        <v>0.33333333333333337</v>
      </c>
      <c r="O18" s="18" t="s">
        <v>35</v>
      </c>
      <c r="P18" s="18">
        <v>-472.53985131761078</v>
      </c>
      <c r="Q18" s="18">
        <v>157.67417333537819</v>
      </c>
      <c r="R18" s="18">
        <v>-2.9969388221399003</v>
      </c>
      <c r="S18" s="18">
        <v>2.0028678586375654E-2</v>
      </c>
      <c r="T18" s="18">
        <v>-845.38002543629045</v>
      </c>
      <c r="U18" s="18">
        <v>-99.699677198931113</v>
      </c>
      <c r="V18" s="18">
        <v>-845.38002543629045</v>
      </c>
      <c r="W18" s="18">
        <v>-99.699677198931113</v>
      </c>
    </row>
    <row r="19" spans="1:23" x14ac:dyDescent="0.25">
      <c r="A19">
        <v>0.05</v>
      </c>
      <c r="B19">
        <v>26</v>
      </c>
      <c r="C19">
        <v>0.19999999999999998</v>
      </c>
    </row>
    <row r="20" spans="1:23" x14ac:dyDescent="0.25">
      <c r="A20">
        <v>0.04</v>
      </c>
      <c r="B20">
        <v>28</v>
      </c>
      <c r="C20">
        <v>0.25</v>
      </c>
    </row>
    <row r="21" spans="1:23" x14ac:dyDescent="0.25">
      <c r="A21">
        <v>0.04</v>
      </c>
      <c r="B21">
        <v>44</v>
      </c>
      <c r="C21">
        <v>0.25</v>
      </c>
      <c r="O21" t="s">
        <v>97</v>
      </c>
    </row>
    <row r="22" spans="1:23" ht="15.75" thickBot="1" x14ac:dyDescent="0.3">
      <c r="A22">
        <v>0.03</v>
      </c>
      <c r="B22">
        <v>29</v>
      </c>
      <c r="C22">
        <v>0.33333333333333337</v>
      </c>
    </row>
    <row r="23" spans="1:23" x14ac:dyDescent="0.25">
      <c r="H23" t="s">
        <v>121</v>
      </c>
      <c r="I23" t="s">
        <v>122</v>
      </c>
      <c r="J23" t="s">
        <v>123</v>
      </c>
      <c r="K23" t="s">
        <v>124</v>
      </c>
      <c r="L23" t="s">
        <v>125</v>
      </c>
      <c r="O23" s="19" t="s">
        <v>98</v>
      </c>
      <c r="P23" s="19"/>
    </row>
    <row r="24" spans="1:23" x14ac:dyDescent="0.25">
      <c r="H24">
        <f>J24+I24*K24</f>
        <v>78.899999999999991</v>
      </c>
      <c r="I24">
        <v>0.05</v>
      </c>
      <c r="J24">
        <v>88.8</v>
      </c>
      <c r="K24">
        <v>-198</v>
      </c>
      <c r="L24">
        <f>I24/0.7</f>
        <v>7.1428571428571438E-2</v>
      </c>
      <c r="O24" s="17" t="s">
        <v>99</v>
      </c>
      <c r="P24" s="17">
        <v>0.86843555972463859</v>
      </c>
    </row>
    <row r="25" spans="1:23" x14ac:dyDescent="0.25">
      <c r="H25">
        <f t="shared" ref="H25:H32" si="0">J25+I25*K25</f>
        <v>69</v>
      </c>
      <c r="I25">
        <v>0.1</v>
      </c>
      <c r="J25">
        <v>88.8</v>
      </c>
      <c r="K25">
        <v>-198</v>
      </c>
      <c r="L25">
        <f t="shared" ref="L25:L32" si="1">I25/0.7</f>
        <v>0.14285714285714288</v>
      </c>
      <c r="O25" s="17" t="s">
        <v>100</v>
      </c>
      <c r="P25" s="17">
        <v>0.75418032139424629</v>
      </c>
    </row>
    <row r="26" spans="1:23" x14ac:dyDescent="0.25">
      <c r="H26">
        <f t="shared" si="0"/>
        <v>59.099999999999994</v>
      </c>
      <c r="I26">
        <v>0.15</v>
      </c>
      <c r="J26">
        <v>88.8</v>
      </c>
      <c r="K26">
        <v>-198</v>
      </c>
      <c r="L26">
        <f t="shared" si="1"/>
        <v>0.2142857142857143</v>
      </c>
      <c r="O26" s="17" t="s">
        <v>101</v>
      </c>
      <c r="P26" s="17">
        <v>0.73972034029979017</v>
      </c>
    </row>
    <row r="27" spans="1:23" x14ac:dyDescent="0.25">
      <c r="H27">
        <f t="shared" si="0"/>
        <v>49.199999999999996</v>
      </c>
      <c r="I27">
        <v>0.2</v>
      </c>
      <c r="J27">
        <v>88.8</v>
      </c>
      <c r="K27">
        <v>-198</v>
      </c>
      <c r="L27">
        <f t="shared" si="1"/>
        <v>0.28571428571428575</v>
      </c>
      <c r="O27" s="17" t="s">
        <v>102</v>
      </c>
      <c r="P27" s="17">
        <v>11.722305203712272</v>
      </c>
    </row>
    <row r="28" spans="1:23" ht="15.75" thickBot="1" x14ac:dyDescent="0.3">
      <c r="H28">
        <f t="shared" si="0"/>
        <v>39.299999999999997</v>
      </c>
      <c r="I28">
        <v>0.25</v>
      </c>
      <c r="J28">
        <v>88.8</v>
      </c>
      <c r="K28">
        <v>-198</v>
      </c>
      <c r="L28">
        <f t="shared" si="1"/>
        <v>0.35714285714285715</v>
      </c>
      <c r="O28" s="18" t="s">
        <v>103</v>
      </c>
      <c r="P28" s="18">
        <v>19</v>
      </c>
    </row>
    <row r="29" spans="1:23" x14ac:dyDescent="0.25">
      <c r="H29">
        <f t="shared" si="0"/>
        <v>29.4</v>
      </c>
      <c r="I29">
        <v>0.3</v>
      </c>
      <c r="J29">
        <v>88.8</v>
      </c>
      <c r="K29">
        <v>-198</v>
      </c>
      <c r="L29">
        <f t="shared" si="1"/>
        <v>0.4285714285714286</v>
      </c>
    </row>
    <row r="30" spans="1:23" ht="15.75" thickBot="1" x14ac:dyDescent="0.3">
      <c r="H30">
        <f t="shared" si="0"/>
        <v>19.5</v>
      </c>
      <c r="I30">
        <v>0.35</v>
      </c>
      <c r="J30">
        <v>88.8</v>
      </c>
      <c r="K30">
        <v>-198</v>
      </c>
      <c r="L30">
        <f t="shared" si="1"/>
        <v>0.5</v>
      </c>
      <c r="O30" t="s">
        <v>104</v>
      </c>
    </row>
    <row r="31" spans="1:23" x14ac:dyDescent="0.25">
      <c r="H31">
        <f t="shared" si="0"/>
        <v>9.5999999999999943</v>
      </c>
      <c r="I31">
        <v>0.4</v>
      </c>
      <c r="J31">
        <v>88.8</v>
      </c>
      <c r="K31">
        <v>-198</v>
      </c>
      <c r="L31">
        <f t="shared" si="1"/>
        <v>0.57142857142857151</v>
      </c>
      <c r="O31" s="42"/>
      <c r="P31" s="42" t="s">
        <v>109</v>
      </c>
      <c r="Q31" s="42" t="s">
        <v>110</v>
      </c>
      <c r="R31" s="42" t="s">
        <v>111</v>
      </c>
      <c r="S31" s="42" t="s">
        <v>112</v>
      </c>
      <c r="T31" s="42" t="s">
        <v>113</v>
      </c>
    </row>
    <row r="32" spans="1:23" x14ac:dyDescent="0.25">
      <c r="H32">
        <f t="shared" si="0"/>
        <v>-0.30000000000001137</v>
      </c>
      <c r="I32">
        <v>0.45</v>
      </c>
      <c r="J32">
        <v>88.8</v>
      </c>
      <c r="K32">
        <v>-198</v>
      </c>
      <c r="L32">
        <f t="shared" si="1"/>
        <v>0.6428571428571429</v>
      </c>
      <c r="O32" s="17" t="s">
        <v>105</v>
      </c>
      <c r="P32" s="17">
        <v>1</v>
      </c>
      <c r="Q32" s="17">
        <v>7166.935900508397</v>
      </c>
      <c r="R32" s="17">
        <v>7166.935900508397</v>
      </c>
      <c r="S32" s="17">
        <v>52.156383640321344</v>
      </c>
      <c r="T32" s="17">
        <v>1.4277476553421188E-6</v>
      </c>
    </row>
    <row r="33" spans="15:23" x14ac:dyDescent="0.25">
      <c r="O33" s="17" t="s">
        <v>106</v>
      </c>
      <c r="P33" s="17">
        <v>17</v>
      </c>
      <c r="Q33" s="17">
        <v>2336.0114679126568</v>
      </c>
      <c r="R33" s="17">
        <v>137.41243928897981</v>
      </c>
      <c r="S33" s="17"/>
      <c r="T33" s="17"/>
    </row>
    <row r="34" spans="15:23" ht="15.75" thickBot="1" x14ac:dyDescent="0.3">
      <c r="O34" s="18" t="s">
        <v>107</v>
      </c>
      <c r="P34" s="18">
        <v>18</v>
      </c>
      <c r="Q34" s="18">
        <v>9502.9473684210534</v>
      </c>
      <c r="R34" s="18"/>
      <c r="S34" s="18"/>
      <c r="T34" s="18"/>
    </row>
    <row r="35" spans="15:23" ht="15.75" thickBot="1" x14ac:dyDescent="0.3"/>
    <row r="36" spans="15:23" x14ac:dyDescent="0.25">
      <c r="O36" s="42"/>
      <c r="P36" s="42" t="s">
        <v>114</v>
      </c>
      <c r="Q36" s="42" t="s">
        <v>102</v>
      </c>
      <c r="R36" s="42" t="s">
        <v>115</v>
      </c>
      <c r="S36" s="42" t="s">
        <v>116</v>
      </c>
      <c r="T36" s="42" t="s">
        <v>117</v>
      </c>
      <c r="U36" s="42" t="s">
        <v>118</v>
      </c>
      <c r="V36" s="42" t="s">
        <v>119</v>
      </c>
      <c r="W36" s="42" t="s">
        <v>120</v>
      </c>
    </row>
    <row r="37" spans="15:23" x14ac:dyDescent="0.25">
      <c r="O37" s="17" t="s">
        <v>108</v>
      </c>
      <c r="P37" s="17">
        <v>88.830212854684035</v>
      </c>
      <c r="Q37" s="17">
        <v>4.6931960860911106</v>
      </c>
      <c r="R37" s="17">
        <v>18.927445439141948</v>
      </c>
      <c r="S37" s="17">
        <v>7.3523950131106312E-13</v>
      </c>
      <c r="T37" s="17">
        <v>78.928434642422658</v>
      </c>
      <c r="U37" s="17">
        <v>98.731991066945412</v>
      </c>
      <c r="V37" s="17">
        <v>78.928434642422658</v>
      </c>
      <c r="W37" s="17">
        <v>98.731991066945412</v>
      </c>
    </row>
    <row r="38" spans="15:23" ht="15.75" thickBot="1" x14ac:dyDescent="0.3">
      <c r="O38" s="18" t="s">
        <v>35</v>
      </c>
      <c r="P38" s="18">
        <v>-198.00826901906819</v>
      </c>
      <c r="Q38" s="18">
        <v>27.417609815805587</v>
      </c>
      <c r="R38" s="18">
        <v>-7.2219376652198628</v>
      </c>
      <c r="S38" s="18">
        <v>1.4277476553421213E-6</v>
      </c>
      <c r="T38" s="18">
        <v>-255.85436931541048</v>
      </c>
      <c r="U38" s="18">
        <v>-140.16216872272591</v>
      </c>
      <c r="V38" s="18">
        <v>-255.85436931541048</v>
      </c>
      <c r="W38" s="18">
        <v>-140.16216872272591</v>
      </c>
    </row>
    <row r="51" spans="1:10" x14ac:dyDescent="0.25">
      <c r="J51" t="s">
        <v>35</v>
      </c>
    </row>
    <row r="55" spans="1:10" x14ac:dyDescent="0.25">
      <c r="A55">
        <v>0.33</v>
      </c>
      <c r="B55">
        <v>82</v>
      </c>
      <c r="C55">
        <v>3.0303030303030304E-2</v>
      </c>
      <c r="D55">
        <v>82</v>
      </c>
      <c r="G55" t="s">
        <v>1</v>
      </c>
      <c r="H55" t="s">
        <v>3</v>
      </c>
      <c r="I55" t="s">
        <v>35</v>
      </c>
      <c r="J55" t="s">
        <v>3</v>
      </c>
    </row>
    <row r="56" spans="1:10" x14ac:dyDescent="0.25">
      <c r="G56">
        <v>0.24</v>
      </c>
      <c r="H56">
        <v>95</v>
      </c>
      <c r="I56">
        <v>4.1666666666666671E-2</v>
      </c>
      <c r="J56">
        <v>95</v>
      </c>
    </row>
    <row r="57" spans="1:10" x14ac:dyDescent="0.25">
      <c r="G57">
        <v>0.52</v>
      </c>
      <c r="H57">
        <v>90</v>
      </c>
      <c r="I57">
        <v>1.9230769230769232E-2</v>
      </c>
      <c r="J57">
        <v>90</v>
      </c>
    </row>
    <row r="58" spans="1:10" x14ac:dyDescent="0.25">
      <c r="G58">
        <v>0.17</v>
      </c>
      <c r="H58">
        <v>88</v>
      </c>
      <c r="I58">
        <v>5.8823529411764705E-2</v>
      </c>
      <c r="J58">
        <v>88</v>
      </c>
    </row>
    <row r="59" spans="1:10" x14ac:dyDescent="0.25">
      <c r="A59" t="s">
        <v>104</v>
      </c>
      <c r="G59">
        <v>0.154</v>
      </c>
      <c r="H59">
        <v>85.714285714285722</v>
      </c>
      <c r="I59">
        <v>3.896103896103896E-2</v>
      </c>
      <c r="J59">
        <v>85.714285714285722</v>
      </c>
    </row>
    <row r="60" spans="1:10" x14ac:dyDescent="0.25">
      <c r="A60" s="43" t="s">
        <v>98</v>
      </c>
      <c r="B60" s="43"/>
      <c r="G60">
        <v>0.15</v>
      </c>
      <c r="H60">
        <v>83</v>
      </c>
      <c r="I60">
        <v>6.6666666666666666E-2</v>
      </c>
      <c r="J60">
        <v>83</v>
      </c>
    </row>
    <row r="61" spans="1:10" x14ac:dyDescent="0.25">
      <c r="G61">
        <v>0.33</v>
      </c>
      <c r="H61">
        <v>82</v>
      </c>
      <c r="I61">
        <v>3.0303030303030304E-2</v>
      </c>
      <c r="J61">
        <v>82</v>
      </c>
    </row>
    <row r="62" spans="1:10" x14ac:dyDescent="0.25">
      <c r="A62" s="17" t="s">
        <v>100</v>
      </c>
      <c r="B62" s="17">
        <v>0.55747836488239288</v>
      </c>
      <c r="G62">
        <v>0.13</v>
      </c>
      <c r="H62">
        <v>75</v>
      </c>
      <c r="I62">
        <v>7.6923076923076927E-2</v>
      </c>
      <c r="J62">
        <v>75</v>
      </c>
    </row>
    <row r="63" spans="1:10" x14ac:dyDescent="0.25">
      <c r="A63" s="17" t="s">
        <v>102</v>
      </c>
      <c r="B63" s="17">
        <v>11.414319811125017</v>
      </c>
      <c r="G63">
        <v>0.36</v>
      </c>
      <c r="H63">
        <v>72.222222222222229</v>
      </c>
      <c r="I63">
        <v>2.777777777777778E-2</v>
      </c>
      <c r="J63">
        <v>72.222222222222229</v>
      </c>
    </row>
    <row r="64" spans="1:10" x14ac:dyDescent="0.25">
      <c r="A64">
        <v>0.18</v>
      </c>
      <c r="B64">
        <v>71</v>
      </c>
      <c r="C64">
        <v>5.5555555555555559E-2</v>
      </c>
      <c r="D64">
        <v>71</v>
      </c>
      <c r="G64">
        <v>0.09</v>
      </c>
      <c r="H64">
        <v>72</v>
      </c>
      <c r="I64">
        <v>0.11111111111111112</v>
      </c>
      <c r="J64">
        <v>72</v>
      </c>
    </row>
    <row r="65" spans="1:10" x14ac:dyDescent="0.25">
      <c r="A65" t="s">
        <v>97</v>
      </c>
      <c r="G65">
        <v>0.18</v>
      </c>
      <c r="H65">
        <v>71</v>
      </c>
      <c r="I65">
        <v>5.5555555555555559E-2</v>
      </c>
      <c r="J65">
        <v>71</v>
      </c>
    </row>
    <row r="66" spans="1:10" x14ac:dyDescent="0.25">
      <c r="A66" s="17" t="s">
        <v>99</v>
      </c>
      <c r="B66" s="17">
        <v>0.74664473806650034</v>
      </c>
      <c r="G66">
        <v>0.13</v>
      </c>
      <c r="H66">
        <v>68</v>
      </c>
      <c r="I66">
        <v>7.6923076923076927E-2</v>
      </c>
      <c r="J66">
        <v>68</v>
      </c>
    </row>
    <row r="67" spans="1:10" x14ac:dyDescent="0.25">
      <c r="A67">
        <v>0.24</v>
      </c>
      <c r="B67">
        <v>95</v>
      </c>
      <c r="C67">
        <v>4.1666666666666671E-2</v>
      </c>
      <c r="D67">
        <v>95</v>
      </c>
      <c r="G67">
        <v>0.09</v>
      </c>
      <c r="H67">
        <v>67</v>
      </c>
      <c r="I67">
        <v>0.11111111111111112</v>
      </c>
      <c r="J67">
        <v>67</v>
      </c>
    </row>
    <row r="68" spans="1:10" x14ac:dyDescent="0.25">
      <c r="A68" s="17" t="s">
        <v>103</v>
      </c>
      <c r="B68" s="17">
        <v>17</v>
      </c>
      <c r="G68">
        <v>0.20399999999999999</v>
      </c>
      <c r="H68">
        <v>66.666666666666657</v>
      </c>
      <c r="I68">
        <v>9.3137254901960786E-2</v>
      </c>
      <c r="J68">
        <v>66.666666666666657</v>
      </c>
    </row>
    <row r="69" spans="1:10" x14ac:dyDescent="0.25">
      <c r="G69">
        <v>0.186</v>
      </c>
      <c r="H69">
        <v>65.591397849462368</v>
      </c>
      <c r="I69">
        <v>0.11827956989247311</v>
      </c>
      <c r="J69">
        <v>65.591397849462368</v>
      </c>
    </row>
    <row r="70" spans="1:10" x14ac:dyDescent="0.25">
      <c r="A70" s="17" t="s">
        <v>106</v>
      </c>
      <c r="B70" s="17">
        <v>15</v>
      </c>
      <c r="C70" s="17">
        <v>1954.300451259616</v>
      </c>
      <c r="D70" s="17">
        <v>130.28669675064106</v>
      </c>
      <c r="E70" s="17"/>
      <c r="F70" s="17"/>
      <c r="G70">
        <v>0.122</v>
      </c>
      <c r="H70">
        <v>60.655737704918032</v>
      </c>
      <c r="I70">
        <v>9.8360655737704916E-2</v>
      </c>
      <c r="J70">
        <v>60.655737704918032</v>
      </c>
    </row>
    <row r="71" spans="1:10" x14ac:dyDescent="0.25">
      <c r="A71">
        <v>0.17</v>
      </c>
      <c r="B71">
        <v>88</v>
      </c>
      <c r="C71">
        <v>5.8823529411764705E-2</v>
      </c>
      <c r="D71">
        <v>88</v>
      </c>
      <c r="G71">
        <v>0.08</v>
      </c>
      <c r="H71">
        <v>60</v>
      </c>
      <c r="I71">
        <v>0.25</v>
      </c>
      <c r="J71">
        <v>60</v>
      </c>
    </row>
    <row r="72" spans="1:10" x14ac:dyDescent="0.25">
      <c r="A72">
        <v>0.13</v>
      </c>
      <c r="B72">
        <v>68</v>
      </c>
      <c r="C72">
        <v>7.6923076923076927E-2</v>
      </c>
      <c r="D72">
        <v>68</v>
      </c>
      <c r="G72">
        <v>0.06</v>
      </c>
      <c r="H72">
        <v>59</v>
      </c>
      <c r="I72">
        <v>0.16666666666666669</v>
      </c>
      <c r="J72">
        <v>59</v>
      </c>
    </row>
    <row r="73" spans="1:10" x14ac:dyDescent="0.25">
      <c r="A73" s="17" t="s">
        <v>107</v>
      </c>
      <c r="B73" s="17">
        <v>16</v>
      </c>
      <c r="C73" s="17">
        <v>4416.2822699961998</v>
      </c>
      <c r="D73" s="17"/>
      <c r="E73" s="17"/>
      <c r="F73" s="17"/>
      <c r="G73">
        <v>0.105</v>
      </c>
      <c r="H73">
        <v>56.19047619047619</v>
      </c>
      <c r="I73">
        <v>0.10476190476190476</v>
      </c>
      <c r="J73">
        <v>56.19047619047619</v>
      </c>
    </row>
    <row r="74" spans="1:10" x14ac:dyDescent="0.25">
      <c r="A74">
        <v>0.15</v>
      </c>
      <c r="B74">
        <v>83</v>
      </c>
      <c r="C74">
        <v>6.6666666666666666E-2</v>
      </c>
      <c r="D74">
        <v>83</v>
      </c>
      <c r="G74">
        <v>7.0000000000000007E-2</v>
      </c>
      <c r="H74">
        <v>54</v>
      </c>
      <c r="I74">
        <v>0.14285714285714285</v>
      </c>
      <c r="J74">
        <v>54</v>
      </c>
    </row>
    <row r="75" spans="1:10" x14ac:dyDescent="0.25">
      <c r="A75">
        <v>0.154</v>
      </c>
      <c r="B75">
        <v>85.714285714285722</v>
      </c>
      <c r="C75">
        <v>3.896103896103896E-2</v>
      </c>
      <c r="D75">
        <v>85.714285714285722</v>
      </c>
      <c r="G75">
        <v>8.2000000000000003E-2</v>
      </c>
      <c r="H75">
        <v>53.658536585365859</v>
      </c>
      <c r="I75">
        <v>0.12195121951219512</v>
      </c>
      <c r="J75">
        <v>53.658536585365859</v>
      </c>
    </row>
    <row r="76" spans="1:10" x14ac:dyDescent="0.25">
      <c r="A76" s="17" t="s">
        <v>105</v>
      </c>
      <c r="B76" s="17">
        <v>1</v>
      </c>
      <c r="C76" s="17">
        <v>2461.9818187365836</v>
      </c>
      <c r="D76" s="17">
        <v>2461.9818187365836</v>
      </c>
      <c r="E76" s="17">
        <v>18.896647778618807</v>
      </c>
      <c r="F76" s="17">
        <v>5.7483144654753228E-4</v>
      </c>
      <c r="G76">
        <v>0.14199999999999999</v>
      </c>
      <c r="H76">
        <v>50.704225352112665</v>
      </c>
      <c r="I76">
        <v>0.11971830985915495</v>
      </c>
      <c r="J76">
        <v>50.704225352112665</v>
      </c>
    </row>
    <row r="77" spans="1:10" x14ac:dyDescent="0.25">
      <c r="A77" s="17" t="s">
        <v>101</v>
      </c>
      <c r="B77" s="17">
        <v>0.52797692254121908</v>
      </c>
      <c r="G77">
        <v>0.11</v>
      </c>
      <c r="H77">
        <v>46</v>
      </c>
      <c r="I77">
        <v>9.0909090909090912E-2</v>
      </c>
      <c r="J77">
        <v>46</v>
      </c>
    </row>
    <row r="78" spans="1:10" x14ac:dyDescent="0.25">
      <c r="A78">
        <v>0.186</v>
      </c>
      <c r="B78">
        <v>65.591397849462368</v>
      </c>
      <c r="C78">
        <v>0.11827956989247311</v>
      </c>
      <c r="D78">
        <v>65.591397849462368</v>
      </c>
      <c r="G78">
        <v>8.4000000000000005E-2</v>
      </c>
      <c r="H78">
        <v>45.238095238095241</v>
      </c>
      <c r="I78">
        <v>0.11904761904761904</v>
      </c>
      <c r="J78">
        <v>45.238095238095241</v>
      </c>
    </row>
    <row r="79" spans="1:10" x14ac:dyDescent="0.25">
      <c r="A79">
        <v>0.36</v>
      </c>
      <c r="B79">
        <v>72.222222222222229</v>
      </c>
      <c r="C79">
        <v>2.777777777777778E-2</v>
      </c>
      <c r="D79">
        <v>72.222222222222229</v>
      </c>
      <c r="G79">
        <v>0.04</v>
      </c>
      <c r="H79">
        <v>44</v>
      </c>
      <c r="I79">
        <v>0.25</v>
      </c>
      <c r="J79">
        <v>44</v>
      </c>
    </row>
    <row r="80" spans="1:10" x14ac:dyDescent="0.25">
      <c r="G80">
        <v>4.3999999999999997E-2</v>
      </c>
      <c r="H80">
        <v>40.909090909090907</v>
      </c>
      <c r="I80">
        <v>0.56818181818181823</v>
      </c>
      <c r="J80">
        <v>40.909090909090907</v>
      </c>
    </row>
    <row r="81" spans="1:16" ht="15.75" thickBot="1" x14ac:dyDescent="0.3">
      <c r="A81">
        <v>0.14199999999999999</v>
      </c>
      <c r="B81">
        <v>50.704225352112665</v>
      </c>
      <c r="C81">
        <v>0.11971830985915495</v>
      </c>
      <c r="D81">
        <v>50.704225352112665</v>
      </c>
      <c r="G81">
        <v>7.0000000000000007E-2</v>
      </c>
      <c r="H81">
        <v>40</v>
      </c>
      <c r="I81">
        <v>0.12857142857142856</v>
      </c>
      <c r="J81">
        <v>40</v>
      </c>
    </row>
    <row r="82" spans="1:16" x14ac:dyDescent="0.25">
      <c r="A82" s="42"/>
      <c r="B82" s="42" t="s">
        <v>109</v>
      </c>
      <c r="C82" s="46" t="s">
        <v>110</v>
      </c>
      <c r="D82" s="46" t="s">
        <v>111</v>
      </c>
      <c r="E82" s="46" t="s">
        <v>112</v>
      </c>
      <c r="F82" s="46" t="s">
        <v>113</v>
      </c>
      <c r="G82">
        <v>0.14799999999999999</v>
      </c>
      <c r="H82">
        <v>35.13513513513513</v>
      </c>
      <c r="I82">
        <v>9.45945945945946E-2</v>
      </c>
      <c r="J82">
        <v>35.13513513513513</v>
      </c>
    </row>
    <row r="83" spans="1:16" x14ac:dyDescent="0.25">
      <c r="A83">
        <v>0.20399999999999999</v>
      </c>
      <c r="B83">
        <v>66.666666666666657</v>
      </c>
      <c r="C83">
        <v>9.3137254901960786E-2</v>
      </c>
      <c r="D83">
        <v>66.666666666666657</v>
      </c>
      <c r="G83">
        <v>0.03</v>
      </c>
      <c r="H83">
        <v>29</v>
      </c>
      <c r="I83">
        <v>0.33333333333333337</v>
      </c>
      <c r="J83">
        <v>29</v>
      </c>
    </row>
    <row r="84" spans="1:16" x14ac:dyDescent="0.25">
      <c r="A84">
        <v>0.11</v>
      </c>
      <c r="B84">
        <v>46</v>
      </c>
      <c r="C84">
        <v>9.0909090909090912E-2</v>
      </c>
      <c r="D84">
        <v>46</v>
      </c>
      <c r="G84">
        <v>0.05</v>
      </c>
      <c r="H84">
        <v>26</v>
      </c>
      <c r="I84">
        <v>0.19999999999999998</v>
      </c>
      <c r="J84">
        <v>26</v>
      </c>
    </row>
    <row r="85" spans="1:16" x14ac:dyDescent="0.25">
      <c r="A85">
        <v>0.105</v>
      </c>
      <c r="B85">
        <v>56.19047619047619</v>
      </c>
      <c r="C85">
        <v>0.10476190476190476</v>
      </c>
      <c r="D85">
        <v>56.19047619047619</v>
      </c>
      <c r="G85">
        <v>5.1999999999999998E-2</v>
      </c>
      <c r="H85">
        <v>23.076923076923073</v>
      </c>
      <c r="I85">
        <v>0.15384615384615385</v>
      </c>
      <c r="J85">
        <v>23.076923076923073</v>
      </c>
    </row>
    <row r="86" spans="1:16" x14ac:dyDescent="0.25">
      <c r="A86">
        <v>0.13</v>
      </c>
      <c r="B86">
        <v>75</v>
      </c>
      <c r="C86">
        <v>7.6923076923076927E-2</v>
      </c>
      <c r="D86">
        <v>75</v>
      </c>
      <c r="G86">
        <v>0.06</v>
      </c>
      <c r="H86">
        <v>23</v>
      </c>
      <c r="I86">
        <v>0.33333333333333337</v>
      </c>
      <c r="J86">
        <v>23</v>
      </c>
      <c r="K86" t="s">
        <v>97</v>
      </c>
    </row>
    <row r="87" spans="1:16" ht="15.75" thickBot="1" x14ac:dyDescent="0.3">
      <c r="A87" s="45"/>
      <c r="B87" s="45"/>
      <c r="C87">
        <f>AVERAGE(C69:C85)</f>
        <v>679.48926909326656</v>
      </c>
      <c r="D87">
        <f>AVERAGE(D69:D85)</f>
        <v>272.86314912353754</v>
      </c>
      <c r="G87">
        <v>3.7999999999999999E-2</v>
      </c>
      <c r="H87">
        <v>10.526315789473676</v>
      </c>
      <c r="I87">
        <v>0.13157894736842105</v>
      </c>
      <c r="J87">
        <v>10.526315789473676</v>
      </c>
    </row>
    <row r="88" spans="1:16" x14ac:dyDescent="0.25">
      <c r="A88">
        <v>0.14799999999999999</v>
      </c>
      <c r="B88">
        <v>35.13513513513513</v>
      </c>
      <c r="C88">
        <v>9.45945945945946E-2</v>
      </c>
      <c r="D88">
        <v>35.13513513513513</v>
      </c>
      <c r="K88" s="19" t="s">
        <v>98</v>
      </c>
      <c r="L88" s="19"/>
    </row>
    <row r="89" spans="1:16" ht="15.75" thickBot="1" x14ac:dyDescent="0.3">
      <c r="A89">
        <v>0.122</v>
      </c>
      <c r="B89">
        <v>60.655737704918032</v>
      </c>
      <c r="C89">
        <v>9.8360655737704916E-2</v>
      </c>
      <c r="D89">
        <v>60.655737704918032</v>
      </c>
      <c r="K89" s="17" t="s">
        <v>99</v>
      </c>
      <c r="L89" s="17">
        <v>0.57911280007456067</v>
      </c>
    </row>
    <row r="90" spans="1:16" x14ac:dyDescent="0.25">
      <c r="A90" s="44"/>
      <c r="B90" s="44"/>
      <c r="C90" s="44"/>
      <c r="D90" s="44">
        <v>63.34</v>
      </c>
      <c r="E90" s="44"/>
      <c r="F90" s="44"/>
      <c r="K90" s="17" t="s">
        <v>100</v>
      </c>
      <c r="L90" s="17">
        <v>0.33537163521019803</v>
      </c>
    </row>
    <row r="91" spans="1:16" x14ac:dyDescent="0.25">
      <c r="K91" s="17" t="s">
        <v>101</v>
      </c>
      <c r="L91" s="17">
        <v>0.31321735638387133</v>
      </c>
    </row>
    <row r="92" spans="1:16" x14ac:dyDescent="0.25">
      <c r="A92" t="s">
        <v>1</v>
      </c>
      <c r="B92" t="s">
        <v>3</v>
      </c>
      <c r="C92" t="s">
        <v>35</v>
      </c>
      <c r="D92" t="s">
        <v>3</v>
      </c>
      <c r="K92" s="17" t="s">
        <v>102</v>
      </c>
      <c r="L92" s="17">
        <v>18.065188039612469</v>
      </c>
    </row>
    <row r="93" spans="1:16" ht="15.75" thickBot="1" x14ac:dyDescent="0.3">
      <c r="A93" s="45">
        <v>0.52</v>
      </c>
      <c r="B93" s="45">
        <v>90</v>
      </c>
      <c r="C93" s="45">
        <v>1.9230769230769232E-2</v>
      </c>
      <c r="D93" s="45">
        <v>90</v>
      </c>
      <c r="E93" s="45"/>
      <c r="F93" s="45"/>
      <c r="K93" s="18" t="s">
        <v>103</v>
      </c>
      <c r="L93" s="18">
        <v>32</v>
      </c>
    </row>
    <row r="94" spans="1:16" ht="15.75" thickBot="1" x14ac:dyDescent="0.3"/>
    <row r="95" spans="1:16" ht="15.75" thickBot="1" x14ac:dyDescent="0.3">
      <c r="A95" s="42"/>
      <c r="B95" s="42" t="s">
        <v>114</v>
      </c>
      <c r="C95" s="42" t="s">
        <v>102</v>
      </c>
      <c r="D95" s="42" t="s">
        <v>115</v>
      </c>
      <c r="E95" s="42" t="s">
        <v>116</v>
      </c>
      <c r="F95" s="42" t="s">
        <v>117</v>
      </c>
      <c r="G95" s="42" t="s">
        <v>118</v>
      </c>
      <c r="H95" s="42" t="s">
        <v>119</v>
      </c>
      <c r="I95" s="42" t="s">
        <v>120</v>
      </c>
      <c r="K95" t="s">
        <v>104</v>
      </c>
    </row>
    <row r="96" spans="1:16" x14ac:dyDescent="0.25">
      <c r="A96" s="17" t="s">
        <v>108</v>
      </c>
      <c r="B96" s="17">
        <v>97.599829600850597</v>
      </c>
      <c r="C96" s="17">
        <v>6.9155073839929528</v>
      </c>
      <c r="D96" s="17">
        <v>14.113184207822698</v>
      </c>
      <c r="E96" s="17">
        <v>4.574409538457381E-10</v>
      </c>
      <c r="F96" s="17">
        <v>82.859774529923556</v>
      </c>
      <c r="G96" s="17">
        <v>112.33988467177764</v>
      </c>
      <c r="H96" s="17">
        <v>82.859774529923556</v>
      </c>
      <c r="I96" s="17">
        <v>112.33988467177764</v>
      </c>
      <c r="K96" s="42"/>
      <c r="L96" s="42" t="s">
        <v>109</v>
      </c>
      <c r="M96" s="42" t="s">
        <v>110</v>
      </c>
      <c r="N96" s="42" t="s">
        <v>111</v>
      </c>
      <c r="O96" s="42" t="s">
        <v>112</v>
      </c>
      <c r="P96" s="42" t="s">
        <v>113</v>
      </c>
    </row>
    <row r="97" spans="1:21" ht="15.75" thickBot="1" x14ac:dyDescent="0.3">
      <c r="A97" s="18" t="s">
        <v>35</v>
      </c>
      <c r="B97" s="18">
        <v>-386.21130322109889</v>
      </c>
      <c r="C97" s="18">
        <v>88.844919053249484</v>
      </c>
      <c r="D97" s="18">
        <v>-4.3470274646727063</v>
      </c>
      <c r="E97" s="18">
        <v>5.7483144654753163E-4</v>
      </c>
      <c r="F97" s="18">
        <v>-575.57976556244239</v>
      </c>
      <c r="G97" s="18">
        <v>-196.84284087975536</v>
      </c>
      <c r="H97" s="18">
        <v>-575.57976556244239</v>
      </c>
      <c r="I97" s="18">
        <v>-196.84284087975536</v>
      </c>
      <c r="K97" s="17" t="s">
        <v>105</v>
      </c>
      <c r="L97" s="17">
        <v>1</v>
      </c>
      <c r="M97" s="17">
        <v>4940.3041155708634</v>
      </c>
      <c r="N97" s="17">
        <v>4940.3041155708634</v>
      </c>
      <c r="O97" s="17">
        <v>15.138007327580608</v>
      </c>
      <c r="P97" s="17">
        <v>5.1509243398154361E-4</v>
      </c>
    </row>
    <row r="98" spans="1:21" x14ac:dyDescent="0.25">
      <c r="K98" s="17" t="s">
        <v>106</v>
      </c>
      <c r="L98" s="17">
        <v>30</v>
      </c>
      <c r="M98" s="17">
        <v>9790.5305671967217</v>
      </c>
      <c r="N98" s="17">
        <v>326.35101890655739</v>
      </c>
      <c r="O98" s="17"/>
      <c r="P98" s="17"/>
    </row>
    <row r="99" spans="1:21" ht="15.75" thickBot="1" x14ac:dyDescent="0.3">
      <c r="K99" s="18" t="s">
        <v>107</v>
      </c>
      <c r="L99" s="18">
        <v>31</v>
      </c>
      <c r="M99" s="18">
        <v>14730.834682767585</v>
      </c>
      <c r="N99" s="18"/>
      <c r="O99" s="18"/>
      <c r="P99" s="18"/>
    </row>
    <row r="100" spans="1:21" ht="15.75" thickBot="1" x14ac:dyDescent="0.3"/>
    <row r="101" spans="1:21" ht="15.75" thickBot="1" x14ac:dyDescent="0.3">
      <c r="K101" s="42"/>
      <c r="L101" s="42" t="s">
        <v>114</v>
      </c>
      <c r="M101" s="42" t="s">
        <v>102</v>
      </c>
      <c r="N101" s="42" t="s">
        <v>115</v>
      </c>
      <c r="O101" s="42" t="s">
        <v>116</v>
      </c>
      <c r="P101" s="42" t="s">
        <v>117</v>
      </c>
      <c r="Q101" s="42" t="s">
        <v>118</v>
      </c>
      <c r="R101" s="42" t="s">
        <v>119</v>
      </c>
      <c r="S101" s="42" t="s">
        <v>120</v>
      </c>
    </row>
    <row r="102" spans="1:2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K102" s="17" t="s">
        <v>108</v>
      </c>
      <c r="L102" s="17">
        <v>72.780343338844418</v>
      </c>
      <c r="M102" s="17">
        <v>5.0725350655615502</v>
      </c>
      <c r="N102" s="17">
        <v>14.347923158375908</v>
      </c>
      <c r="O102" s="17">
        <v>5.6789604501403196E-15</v>
      </c>
      <c r="P102" s="17">
        <v>62.420844690825874</v>
      </c>
      <c r="Q102" s="17">
        <v>83.139841986862962</v>
      </c>
      <c r="R102" s="17">
        <v>62.420844690825874</v>
      </c>
      <c r="S102" s="17">
        <v>83.139841986862962</v>
      </c>
      <c r="U102">
        <f>23/54</f>
        <v>0.42592592592592593</v>
      </c>
    </row>
    <row r="103" spans="1:21" ht="15.75" thickBot="1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K103" s="18" t="s">
        <v>35</v>
      </c>
      <c r="L103" s="18">
        <v>-113.21209561772396</v>
      </c>
      <c r="M103" s="18">
        <v>29.097687403170045</v>
      </c>
      <c r="N103" s="18">
        <v>-3.8907592225143666</v>
      </c>
      <c r="O103" s="18">
        <v>5.1509243398154513E-4</v>
      </c>
      <c r="P103" s="18">
        <v>-172.63750114328164</v>
      </c>
      <c r="Q103" s="18">
        <v>-53.786690092166289</v>
      </c>
      <c r="R103" s="18">
        <v>-172.63750114328164</v>
      </c>
      <c r="S103" s="18">
        <v>-53.786690092166289</v>
      </c>
    </row>
    <row r="104" spans="1:21" ht="15.75" thickBot="1" x14ac:dyDescent="0.3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21" x14ac:dyDescent="0.25">
      <c r="L105">
        <f>12/L103</f>
        <v>-0.10599574130771001</v>
      </c>
    </row>
    <row r="106" spans="1:21" x14ac:dyDescent="0.25">
      <c r="L106">
        <f>L105/0.7</f>
        <v>-0.15142248758244289</v>
      </c>
    </row>
    <row r="108" spans="1:21" x14ac:dyDescent="0.25">
      <c r="A108" t="s">
        <v>35</v>
      </c>
      <c r="B108" t="s">
        <v>3</v>
      </c>
      <c r="C108" t="s">
        <v>128</v>
      </c>
      <c r="D108" t="s">
        <v>3</v>
      </c>
    </row>
    <row r="109" spans="1:21" x14ac:dyDescent="0.25">
      <c r="A109">
        <v>4.1666666666666671E-2</v>
      </c>
      <c r="B109">
        <v>95</v>
      </c>
      <c r="C109">
        <f>A109/0.7</f>
        <v>5.9523809523809534E-2</v>
      </c>
      <c r="D109">
        <v>95</v>
      </c>
    </row>
    <row r="110" spans="1:21" x14ac:dyDescent="0.25">
      <c r="A110">
        <v>1.9230769230769232E-2</v>
      </c>
      <c r="B110">
        <v>90</v>
      </c>
      <c r="C110">
        <f t="shared" ref="C110:C140" si="2">A110/0.7</f>
        <v>2.7472527472527476E-2</v>
      </c>
      <c r="D110">
        <v>90</v>
      </c>
    </row>
    <row r="111" spans="1:21" x14ac:dyDescent="0.25">
      <c r="A111">
        <v>5.8823529411764705E-2</v>
      </c>
      <c r="B111">
        <v>88</v>
      </c>
      <c r="C111">
        <f t="shared" si="2"/>
        <v>8.4033613445378158E-2</v>
      </c>
      <c r="D111">
        <v>88</v>
      </c>
    </row>
    <row r="112" spans="1:21" x14ac:dyDescent="0.25">
      <c r="A112">
        <v>3.896103896103896E-2</v>
      </c>
      <c r="B112">
        <v>85.714285714285722</v>
      </c>
      <c r="C112">
        <f t="shared" si="2"/>
        <v>5.5658627087198521E-2</v>
      </c>
      <c r="D112">
        <v>85.714285714285722</v>
      </c>
    </row>
    <row r="113" spans="1:4" x14ac:dyDescent="0.25">
      <c r="A113">
        <v>6.6666666666666666E-2</v>
      </c>
      <c r="B113">
        <v>83</v>
      </c>
      <c r="C113">
        <f t="shared" si="2"/>
        <v>9.5238095238095247E-2</v>
      </c>
      <c r="D113">
        <v>83</v>
      </c>
    </row>
    <row r="114" spans="1:4" x14ac:dyDescent="0.25">
      <c r="A114">
        <v>3.0303030303030304E-2</v>
      </c>
      <c r="B114">
        <v>82</v>
      </c>
      <c r="C114">
        <f t="shared" si="2"/>
        <v>4.3290043290043295E-2</v>
      </c>
      <c r="D114">
        <v>82</v>
      </c>
    </row>
    <row r="115" spans="1:4" x14ac:dyDescent="0.25">
      <c r="A115">
        <v>7.6923076923076927E-2</v>
      </c>
      <c r="B115">
        <v>75</v>
      </c>
      <c r="C115">
        <f t="shared" si="2"/>
        <v>0.1098901098901099</v>
      </c>
      <c r="D115">
        <v>75</v>
      </c>
    </row>
    <row r="116" spans="1:4" x14ac:dyDescent="0.25">
      <c r="A116">
        <v>2.777777777777778E-2</v>
      </c>
      <c r="B116">
        <v>72.222222222222229</v>
      </c>
      <c r="C116">
        <f t="shared" si="2"/>
        <v>3.9682539682539687E-2</v>
      </c>
      <c r="D116">
        <v>72.222222222222229</v>
      </c>
    </row>
    <row r="117" spans="1:4" x14ac:dyDescent="0.25">
      <c r="A117">
        <v>0.11111111111111112</v>
      </c>
      <c r="B117">
        <v>72</v>
      </c>
      <c r="C117">
        <f t="shared" si="2"/>
        <v>0.15873015873015875</v>
      </c>
      <c r="D117">
        <v>72</v>
      </c>
    </row>
    <row r="118" spans="1:4" x14ac:dyDescent="0.25">
      <c r="A118">
        <v>5.5555555555555559E-2</v>
      </c>
      <c r="B118">
        <v>71</v>
      </c>
      <c r="C118">
        <f t="shared" si="2"/>
        <v>7.9365079365079375E-2</v>
      </c>
      <c r="D118">
        <v>71</v>
      </c>
    </row>
    <row r="119" spans="1:4" x14ac:dyDescent="0.25">
      <c r="A119">
        <v>7.6923076923076927E-2</v>
      </c>
      <c r="B119">
        <v>68</v>
      </c>
      <c r="C119">
        <f t="shared" si="2"/>
        <v>0.1098901098901099</v>
      </c>
      <c r="D119">
        <v>68</v>
      </c>
    </row>
    <row r="120" spans="1:4" x14ac:dyDescent="0.25">
      <c r="A120">
        <v>0.11111111111111112</v>
      </c>
      <c r="B120">
        <v>67</v>
      </c>
      <c r="C120">
        <f t="shared" si="2"/>
        <v>0.15873015873015875</v>
      </c>
      <c r="D120">
        <v>67</v>
      </c>
    </row>
    <row r="121" spans="1:4" x14ac:dyDescent="0.25">
      <c r="A121">
        <v>9.3137254901960786E-2</v>
      </c>
      <c r="B121">
        <v>66.666666666666657</v>
      </c>
      <c r="C121">
        <f t="shared" si="2"/>
        <v>0.13305322128851541</v>
      </c>
      <c r="D121">
        <v>66.666666666666657</v>
      </c>
    </row>
    <row r="122" spans="1:4" x14ac:dyDescent="0.25">
      <c r="A122">
        <v>0.11827956989247311</v>
      </c>
      <c r="B122">
        <v>65.591397849462368</v>
      </c>
      <c r="C122">
        <f t="shared" si="2"/>
        <v>0.16897081413210446</v>
      </c>
      <c r="D122">
        <v>65.591397849462368</v>
      </c>
    </row>
    <row r="123" spans="1:4" x14ac:dyDescent="0.25">
      <c r="A123">
        <v>9.8360655737704916E-2</v>
      </c>
      <c r="B123">
        <v>60.655737704918032</v>
      </c>
      <c r="C123">
        <f t="shared" si="2"/>
        <v>0.14051522248243561</v>
      </c>
      <c r="D123">
        <v>60.655737704918032</v>
      </c>
    </row>
    <row r="124" spans="1:4" x14ac:dyDescent="0.25">
      <c r="A124">
        <v>0.25</v>
      </c>
      <c r="B124">
        <v>60</v>
      </c>
      <c r="C124">
        <f t="shared" si="2"/>
        <v>0.35714285714285715</v>
      </c>
      <c r="D124">
        <v>60</v>
      </c>
    </row>
    <row r="125" spans="1:4" x14ac:dyDescent="0.25">
      <c r="A125">
        <v>0.16666666666666669</v>
      </c>
      <c r="B125">
        <v>59</v>
      </c>
      <c r="C125">
        <f t="shared" si="2"/>
        <v>0.23809523809523814</v>
      </c>
      <c r="D125">
        <v>59</v>
      </c>
    </row>
    <row r="126" spans="1:4" x14ac:dyDescent="0.25">
      <c r="A126">
        <v>0.10476190476190476</v>
      </c>
      <c r="B126">
        <v>56.19047619047619</v>
      </c>
      <c r="C126">
        <f t="shared" si="2"/>
        <v>0.14965986394557823</v>
      </c>
      <c r="D126">
        <v>56.19047619047619</v>
      </c>
    </row>
    <row r="127" spans="1:4" x14ac:dyDescent="0.25">
      <c r="A127">
        <v>0.14285714285714285</v>
      </c>
      <c r="B127">
        <v>54</v>
      </c>
      <c r="C127">
        <f t="shared" si="2"/>
        <v>0.20408163265306123</v>
      </c>
      <c r="D127">
        <v>54</v>
      </c>
    </row>
    <row r="128" spans="1:4" x14ac:dyDescent="0.25">
      <c r="A128">
        <v>0.12195121951219512</v>
      </c>
      <c r="B128">
        <v>53.658536585365859</v>
      </c>
      <c r="C128">
        <f t="shared" si="2"/>
        <v>0.17421602787456447</v>
      </c>
      <c r="D128">
        <v>53.658536585365859</v>
      </c>
    </row>
    <row r="129" spans="1:7" x14ac:dyDescent="0.25">
      <c r="A129">
        <v>0.11971830985915495</v>
      </c>
      <c r="B129">
        <v>50.704225352112665</v>
      </c>
      <c r="C129">
        <f t="shared" si="2"/>
        <v>0.17102615694164994</v>
      </c>
      <c r="D129">
        <v>50.704225352112665</v>
      </c>
    </row>
    <row r="130" spans="1:7" x14ac:dyDescent="0.25">
      <c r="A130">
        <v>9.0909090909090912E-2</v>
      </c>
      <c r="B130">
        <v>46</v>
      </c>
      <c r="C130">
        <f t="shared" si="2"/>
        <v>0.12987012987012989</v>
      </c>
      <c r="D130">
        <v>46</v>
      </c>
    </row>
    <row r="131" spans="1:7" x14ac:dyDescent="0.25">
      <c r="A131">
        <v>0.11904761904761904</v>
      </c>
      <c r="B131">
        <v>45.238095238095241</v>
      </c>
      <c r="C131">
        <f t="shared" si="2"/>
        <v>0.17006802721088435</v>
      </c>
      <c r="D131">
        <v>45.238095238095241</v>
      </c>
    </row>
    <row r="132" spans="1:7" x14ac:dyDescent="0.25">
      <c r="A132">
        <v>0.25</v>
      </c>
      <c r="B132">
        <v>44</v>
      </c>
      <c r="C132">
        <f t="shared" si="2"/>
        <v>0.35714285714285715</v>
      </c>
      <c r="D132">
        <v>44</v>
      </c>
    </row>
    <row r="133" spans="1:7" x14ac:dyDescent="0.25">
      <c r="A133">
        <v>0.56818181818181823</v>
      </c>
      <c r="B133">
        <v>40.909090909090907</v>
      </c>
      <c r="C133">
        <f t="shared" si="2"/>
        <v>0.81168831168831179</v>
      </c>
      <c r="D133">
        <v>40.909090909090907</v>
      </c>
    </row>
    <row r="134" spans="1:7" x14ac:dyDescent="0.25">
      <c r="A134">
        <v>0.12857142857142856</v>
      </c>
      <c r="B134">
        <v>40</v>
      </c>
      <c r="C134">
        <f t="shared" si="2"/>
        <v>0.18367346938775508</v>
      </c>
      <c r="D134">
        <v>40</v>
      </c>
    </row>
    <row r="135" spans="1:7" x14ac:dyDescent="0.25">
      <c r="A135">
        <v>9.45945945945946E-2</v>
      </c>
      <c r="B135">
        <v>35.13513513513513</v>
      </c>
      <c r="C135">
        <f t="shared" si="2"/>
        <v>0.13513513513513514</v>
      </c>
      <c r="D135">
        <v>35.13513513513513</v>
      </c>
    </row>
    <row r="136" spans="1:7" x14ac:dyDescent="0.25">
      <c r="A136">
        <v>0.33333333333333337</v>
      </c>
      <c r="B136">
        <v>29</v>
      </c>
      <c r="C136">
        <f t="shared" si="2"/>
        <v>0.47619047619047628</v>
      </c>
      <c r="D136">
        <v>29</v>
      </c>
    </row>
    <row r="137" spans="1:7" x14ac:dyDescent="0.25">
      <c r="A137">
        <v>0.19999999999999998</v>
      </c>
      <c r="B137">
        <v>26</v>
      </c>
      <c r="C137">
        <f t="shared" si="2"/>
        <v>0.2857142857142857</v>
      </c>
      <c r="D137">
        <v>26</v>
      </c>
    </row>
    <row r="138" spans="1:7" x14ac:dyDescent="0.25">
      <c r="A138">
        <v>0.15384615384615385</v>
      </c>
      <c r="B138">
        <v>23.076923076923073</v>
      </c>
      <c r="C138">
        <f t="shared" si="2"/>
        <v>0.2197802197802198</v>
      </c>
      <c r="D138">
        <v>23.076923076923073</v>
      </c>
      <c r="G138">
        <f>60/85</f>
        <v>0.70588235294117652</v>
      </c>
    </row>
    <row r="139" spans="1:7" x14ac:dyDescent="0.25">
      <c r="A139">
        <v>0.33333333333333337</v>
      </c>
      <c r="B139">
        <v>23</v>
      </c>
      <c r="C139">
        <f t="shared" si="2"/>
        <v>0.47619047619047628</v>
      </c>
      <c r="D139">
        <v>23</v>
      </c>
    </row>
    <row r="140" spans="1:7" x14ac:dyDescent="0.25">
      <c r="A140">
        <v>0.13157894736842105</v>
      </c>
      <c r="B140">
        <v>10.526315789473676</v>
      </c>
      <c r="C140">
        <f t="shared" si="2"/>
        <v>0.18796992481203006</v>
      </c>
      <c r="D140">
        <v>10.526315789473676</v>
      </c>
    </row>
  </sheetData>
  <sortState ref="A55:J93">
    <sortCondition descending="1" ref="H57:H93"/>
  </sortState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8" sqref="A8"/>
    </sheetView>
  </sheetViews>
  <sheetFormatPr defaultRowHeight="15" x14ac:dyDescent="0.25"/>
  <cols>
    <col min="1" max="1" width="27.140625" style="26" customWidth="1"/>
    <col min="2" max="2" width="16.7109375" style="26" customWidth="1"/>
    <col min="3" max="16384" width="9.140625" style="26"/>
  </cols>
  <sheetData>
    <row r="1" spans="1:4" x14ac:dyDescent="0.25">
      <c r="A1" s="77"/>
      <c r="B1" s="79" t="s">
        <v>188</v>
      </c>
      <c r="C1" s="80"/>
      <c r="D1" s="81"/>
    </row>
    <row r="2" spans="1:4" x14ac:dyDescent="0.25">
      <c r="A2" s="77" t="s">
        <v>187</v>
      </c>
      <c r="B2" s="78">
        <v>0.75</v>
      </c>
      <c r="C2" s="78">
        <v>0.8</v>
      </c>
      <c r="D2" s="78">
        <v>0.85</v>
      </c>
    </row>
    <row r="3" spans="1:4" x14ac:dyDescent="0.25">
      <c r="A3" s="27">
        <v>50</v>
      </c>
      <c r="B3" s="27">
        <f>0.75*A3</f>
        <v>37.5</v>
      </c>
      <c r="C3" s="27">
        <f>0.8*A3</f>
        <v>40</v>
      </c>
      <c r="D3" s="27">
        <f>0.85*A3</f>
        <v>42.5</v>
      </c>
    </row>
    <row r="4" spans="1:4" x14ac:dyDescent="0.25">
      <c r="A4" s="27">
        <v>60</v>
      </c>
      <c r="B4" s="27">
        <f t="shared" ref="B4:B7" si="0">0.75*A4</f>
        <v>45</v>
      </c>
      <c r="C4" s="27">
        <f t="shared" ref="C4:C7" si="1">0.8*A4</f>
        <v>48</v>
      </c>
      <c r="D4" s="27">
        <f t="shared" ref="D4:D7" si="2">0.85*A4</f>
        <v>51</v>
      </c>
    </row>
    <row r="5" spans="1:4" x14ac:dyDescent="0.25">
      <c r="A5" s="27">
        <v>70</v>
      </c>
      <c r="B5" s="27">
        <f t="shared" si="0"/>
        <v>52.5</v>
      </c>
      <c r="C5" s="27">
        <f t="shared" si="1"/>
        <v>56</v>
      </c>
      <c r="D5" s="27">
        <f t="shared" si="2"/>
        <v>59.5</v>
      </c>
    </row>
    <row r="6" spans="1:4" x14ac:dyDescent="0.25">
      <c r="A6" s="27">
        <v>80</v>
      </c>
      <c r="B6" s="27">
        <f t="shared" si="0"/>
        <v>60</v>
      </c>
      <c r="C6" s="27">
        <f t="shared" si="1"/>
        <v>64</v>
      </c>
      <c r="D6" s="27">
        <f t="shared" si="2"/>
        <v>68</v>
      </c>
    </row>
    <row r="7" spans="1:4" x14ac:dyDescent="0.25">
      <c r="A7" s="26">
        <v>75</v>
      </c>
      <c r="B7" s="26">
        <f t="shared" si="0"/>
        <v>56.25</v>
      </c>
      <c r="C7" s="26">
        <f t="shared" si="1"/>
        <v>60</v>
      </c>
      <c r="D7" s="26">
        <f t="shared" si="2"/>
        <v>63.75</v>
      </c>
    </row>
    <row r="9" spans="1:4" x14ac:dyDescent="0.25">
      <c r="A9" s="77" t="s">
        <v>187</v>
      </c>
      <c r="B9" s="78" t="s">
        <v>189</v>
      </c>
      <c r="C9" s="78" t="s">
        <v>190</v>
      </c>
      <c r="D9" s="78" t="s">
        <v>191</v>
      </c>
    </row>
    <row r="10" spans="1:4" x14ac:dyDescent="0.25">
      <c r="A10" s="27">
        <v>50</v>
      </c>
      <c r="B10" s="27">
        <f>0.75*A10</f>
        <v>37.5</v>
      </c>
      <c r="C10" s="27">
        <f>0.8*A10</f>
        <v>40</v>
      </c>
      <c r="D10" s="27">
        <f>0.85*A10</f>
        <v>42.5</v>
      </c>
    </row>
    <row r="11" spans="1:4" x14ac:dyDescent="0.25">
      <c r="A11" s="27">
        <v>60</v>
      </c>
      <c r="B11" s="27">
        <f t="shared" ref="B11:B13" si="3">0.75*A11</f>
        <v>45</v>
      </c>
      <c r="C11" s="27">
        <f t="shared" ref="C11:C13" si="4">0.8*A11</f>
        <v>48</v>
      </c>
      <c r="D11" s="27">
        <f t="shared" ref="D11:D13" si="5">0.85*A11</f>
        <v>51</v>
      </c>
    </row>
    <row r="12" spans="1:4" x14ac:dyDescent="0.25">
      <c r="A12" s="27">
        <v>70</v>
      </c>
      <c r="B12" s="27">
        <f t="shared" si="3"/>
        <v>52.5</v>
      </c>
      <c r="C12" s="27">
        <f t="shared" si="4"/>
        <v>56</v>
      </c>
      <c r="D12" s="27">
        <f t="shared" si="5"/>
        <v>59.5</v>
      </c>
    </row>
    <row r="13" spans="1:4" x14ac:dyDescent="0.25">
      <c r="A13" s="27">
        <v>80</v>
      </c>
      <c r="B13" s="27">
        <f t="shared" si="3"/>
        <v>60</v>
      </c>
      <c r="C13" s="27">
        <f t="shared" si="4"/>
        <v>64</v>
      </c>
      <c r="D13" s="27">
        <f t="shared" si="5"/>
        <v>68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topLeftCell="A6" workbookViewId="0">
      <selection activeCell="E12" sqref="E12"/>
    </sheetView>
  </sheetViews>
  <sheetFormatPr defaultColWidth="8.7109375" defaultRowHeight="15" x14ac:dyDescent="0.25"/>
  <cols>
    <col min="1" max="1" width="17.28515625" style="26" customWidth="1"/>
    <col min="2" max="16384" width="8.7109375" style="26"/>
  </cols>
  <sheetData>
    <row r="1" spans="1:17" s="25" customFormat="1" x14ac:dyDescent="0.25">
      <c r="A1" s="8" t="s">
        <v>18</v>
      </c>
      <c r="B1" s="8" t="s">
        <v>88</v>
      </c>
      <c r="D1" s="72" t="s">
        <v>29</v>
      </c>
      <c r="E1" s="72"/>
      <c r="F1" s="9"/>
    </row>
    <row r="2" spans="1:17" s="25" customFormat="1" x14ac:dyDescent="0.25">
      <c r="A2" s="8" t="s">
        <v>21</v>
      </c>
      <c r="B2" s="8">
        <v>6.3E-2</v>
      </c>
      <c r="D2" s="72" t="s">
        <v>27</v>
      </c>
      <c r="E2" s="72"/>
      <c r="F2" s="8"/>
    </row>
    <row r="3" spans="1:17" s="3" customFormat="1" x14ac:dyDescent="0.25">
      <c r="A3" s="8" t="s">
        <v>22</v>
      </c>
      <c r="B3" s="8" t="s">
        <v>86</v>
      </c>
      <c r="D3" s="72" t="s">
        <v>30</v>
      </c>
      <c r="E3" s="72"/>
      <c r="F3" s="9"/>
    </row>
    <row r="4" spans="1:17" s="3" customFormat="1" x14ac:dyDescent="0.25">
      <c r="A4" s="8" t="s">
        <v>24</v>
      </c>
      <c r="B4" s="8"/>
      <c r="D4" s="72"/>
      <c r="E4" s="72"/>
      <c r="F4" s="9"/>
    </row>
    <row r="5" spans="1:17" s="3" customFormat="1" x14ac:dyDescent="0.25">
      <c r="A5" s="8" t="s">
        <v>42</v>
      </c>
      <c r="B5" s="8" t="s">
        <v>87</v>
      </c>
      <c r="D5" s="8"/>
      <c r="E5" s="8"/>
      <c r="F5" s="9"/>
    </row>
    <row r="6" spans="1:17" s="3" customFormat="1" x14ac:dyDescent="0.25">
      <c r="A6" s="8"/>
      <c r="B6" s="8"/>
      <c r="D6" s="8"/>
      <c r="E6" s="8"/>
      <c r="F6" s="9"/>
    </row>
    <row r="7" spans="1:17" s="3" customFormat="1" x14ac:dyDescent="0.25">
      <c r="A7" s="25"/>
      <c r="B7" s="69" t="s">
        <v>12</v>
      </c>
      <c r="C7" s="69"/>
      <c r="D7" s="69"/>
      <c r="E7" s="69"/>
      <c r="F7" s="69"/>
      <c r="G7" s="69"/>
      <c r="H7" s="69" t="s">
        <v>4</v>
      </c>
      <c r="I7" s="69"/>
      <c r="J7" s="69"/>
      <c r="K7" s="69" t="s">
        <v>5</v>
      </c>
      <c r="L7" s="69"/>
      <c r="M7" s="69"/>
      <c r="N7" s="69" t="s">
        <v>6</v>
      </c>
      <c r="O7" s="69"/>
      <c r="P7" s="69"/>
      <c r="Q7" s="69" t="s">
        <v>35</v>
      </c>
    </row>
    <row r="8" spans="1:17" s="3" customFormat="1" ht="45" x14ac:dyDescent="0.25">
      <c r="A8" s="25" t="s">
        <v>54</v>
      </c>
      <c r="B8" s="25" t="s">
        <v>7</v>
      </c>
      <c r="C8" s="25" t="s">
        <v>8</v>
      </c>
      <c r="D8" s="25" t="s">
        <v>16</v>
      </c>
      <c r="E8" s="25" t="s">
        <v>10</v>
      </c>
      <c r="F8" s="25" t="s">
        <v>9</v>
      </c>
      <c r="G8" s="25" t="s">
        <v>11</v>
      </c>
      <c r="H8" s="25" t="s">
        <v>1</v>
      </c>
      <c r="I8" s="25" t="s">
        <v>2</v>
      </c>
      <c r="J8" s="25" t="s">
        <v>3</v>
      </c>
      <c r="K8" s="25" t="s">
        <v>1</v>
      </c>
      <c r="L8" s="25" t="s">
        <v>2</v>
      </c>
      <c r="M8" s="25" t="s">
        <v>3</v>
      </c>
      <c r="N8" s="25" t="s">
        <v>1</v>
      </c>
      <c r="O8" s="25" t="s">
        <v>2</v>
      </c>
      <c r="P8" s="25" t="s">
        <v>3</v>
      </c>
      <c r="Q8" s="69"/>
    </row>
    <row r="9" spans="1:17" x14ac:dyDescent="0.25">
      <c r="A9" s="26" t="s">
        <v>55</v>
      </c>
      <c r="B9" s="26">
        <v>0.34</v>
      </c>
      <c r="C9" s="26">
        <v>18</v>
      </c>
      <c r="D9" s="34">
        <f>B9/C9</f>
        <v>1.8888888888888889E-2</v>
      </c>
      <c r="E9" s="26">
        <v>442</v>
      </c>
      <c r="F9" s="26">
        <v>0</v>
      </c>
      <c r="G9" s="34">
        <f>F9/E9*100</f>
        <v>0</v>
      </c>
      <c r="H9" s="26">
        <v>0.22</v>
      </c>
      <c r="I9" s="26">
        <v>0.06</v>
      </c>
      <c r="J9" s="34">
        <f>(H9-I9)/H9*100</f>
        <v>72.727272727272734</v>
      </c>
      <c r="N9" s="26">
        <v>539</v>
      </c>
      <c r="O9" s="26">
        <v>32</v>
      </c>
      <c r="P9" s="34">
        <f>(N9-O9)/N9*100</f>
        <v>94.063079777365488</v>
      </c>
    </row>
    <row r="10" spans="1:17" x14ac:dyDescent="0.25">
      <c r="A10" s="26" t="s">
        <v>56</v>
      </c>
      <c r="B10" s="26">
        <v>1.34</v>
      </c>
      <c r="C10" s="26">
        <v>46</v>
      </c>
      <c r="D10" s="34">
        <f t="shared" ref="D10:D25" si="0">B10/C10</f>
        <v>2.9130434782608697E-2</v>
      </c>
      <c r="E10" s="26">
        <v>2127</v>
      </c>
      <c r="F10" s="26">
        <v>0</v>
      </c>
      <c r="G10" s="34">
        <f t="shared" ref="G10:G25" si="1">F10/E10*100</f>
        <v>0</v>
      </c>
      <c r="H10" s="26">
        <v>0.31</v>
      </c>
      <c r="I10" s="26">
        <v>7.0000000000000007E-2</v>
      </c>
      <c r="J10" s="34">
        <f t="shared" ref="J10:J25" si="2">(H10-I10)/H10*100</f>
        <v>77.41935483870968</v>
      </c>
      <c r="N10" s="26">
        <v>387</v>
      </c>
      <c r="O10" s="26">
        <v>48</v>
      </c>
      <c r="P10" s="34">
        <f t="shared" ref="P10:P25" si="3">(N10-O10)/N10*100</f>
        <v>87.596899224806208</v>
      </c>
    </row>
    <row r="11" spans="1:17" x14ac:dyDescent="0.25">
      <c r="A11" s="26" t="s">
        <v>57</v>
      </c>
      <c r="B11" s="26">
        <v>0.8</v>
      </c>
      <c r="C11" s="26">
        <v>11</v>
      </c>
      <c r="D11" s="34">
        <f t="shared" si="0"/>
        <v>7.2727272727272738E-2</v>
      </c>
      <c r="E11" s="26">
        <v>1149</v>
      </c>
      <c r="F11" s="26">
        <v>0</v>
      </c>
      <c r="G11" s="34">
        <f t="shared" si="1"/>
        <v>0</v>
      </c>
      <c r="H11" s="26">
        <v>0.42</v>
      </c>
      <c r="I11" s="26">
        <v>7.0000000000000007E-2</v>
      </c>
      <c r="J11" s="34">
        <f t="shared" si="2"/>
        <v>83.333333333333329</v>
      </c>
      <c r="N11" s="26">
        <v>512</v>
      </c>
      <c r="O11" s="26">
        <v>43</v>
      </c>
      <c r="P11" s="34">
        <f t="shared" si="3"/>
        <v>91.6015625</v>
      </c>
    </row>
    <row r="12" spans="1:17" x14ac:dyDescent="0.25">
      <c r="A12" s="26" t="s">
        <v>58</v>
      </c>
      <c r="B12" s="26">
        <v>0.44</v>
      </c>
      <c r="C12" s="26">
        <v>6</v>
      </c>
      <c r="D12" s="34">
        <f t="shared" si="0"/>
        <v>7.3333333333333334E-2</v>
      </c>
      <c r="E12" s="26">
        <v>890</v>
      </c>
      <c r="F12" s="26">
        <v>0</v>
      </c>
      <c r="G12" s="34">
        <f t="shared" si="1"/>
        <v>0</v>
      </c>
      <c r="H12" s="26">
        <v>0.15</v>
      </c>
      <c r="I12" s="26">
        <v>0.04</v>
      </c>
      <c r="J12" s="34">
        <f t="shared" si="2"/>
        <v>73.333333333333329</v>
      </c>
      <c r="N12" s="26">
        <v>150</v>
      </c>
      <c r="O12" s="26">
        <v>18</v>
      </c>
      <c r="P12" s="34">
        <f t="shared" si="3"/>
        <v>88</v>
      </c>
    </row>
    <row r="13" spans="1:17" x14ac:dyDescent="0.25">
      <c r="A13" s="26" t="s">
        <v>59</v>
      </c>
      <c r="B13" s="26">
        <v>0.48</v>
      </c>
      <c r="C13" s="26">
        <v>5</v>
      </c>
      <c r="D13" s="34">
        <f t="shared" si="0"/>
        <v>9.6000000000000002E-2</v>
      </c>
      <c r="E13" s="26">
        <v>572</v>
      </c>
      <c r="F13" s="26">
        <v>0</v>
      </c>
      <c r="G13" s="34">
        <f t="shared" si="1"/>
        <v>0</v>
      </c>
      <c r="H13" s="26">
        <v>0.17</v>
      </c>
      <c r="I13" s="26">
        <v>7.0000000000000007E-2</v>
      </c>
      <c r="J13" s="34">
        <f t="shared" si="2"/>
        <v>58.82352941176471</v>
      </c>
      <c r="N13" s="26">
        <v>510</v>
      </c>
      <c r="O13" s="26">
        <v>43</v>
      </c>
      <c r="P13" s="34">
        <f t="shared" si="3"/>
        <v>91.568627450980387</v>
      </c>
    </row>
    <row r="14" spans="1:17" x14ac:dyDescent="0.25">
      <c r="A14" s="26" t="s">
        <v>60</v>
      </c>
      <c r="B14" s="26">
        <v>0.86</v>
      </c>
      <c r="C14" s="26">
        <v>7</v>
      </c>
      <c r="D14" s="34">
        <f t="shared" si="0"/>
        <v>0.12285714285714286</v>
      </c>
      <c r="E14" s="26">
        <v>1637</v>
      </c>
      <c r="F14" s="26">
        <v>0</v>
      </c>
      <c r="G14" s="34">
        <f t="shared" si="1"/>
        <v>0</v>
      </c>
      <c r="H14" s="26">
        <v>0.2</v>
      </c>
      <c r="I14" s="26">
        <v>0.04</v>
      </c>
      <c r="J14" s="34">
        <f t="shared" si="2"/>
        <v>80</v>
      </c>
      <c r="N14" s="26">
        <v>780</v>
      </c>
      <c r="O14" s="26">
        <v>16</v>
      </c>
      <c r="P14" s="34">
        <f t="shared" si="3"/>
        <v>97.948717948717942</v>
      </c>
    </row>
    <row r="15" spans="1:17" x14ac:dyDescent="0.25">
      <c r="A15" s="26" t="s">
        <v>61</v>
      </c>
      <c r="B15" s="26">
        <v>0.77</v>
      </c>
      <c r="C15" s="26">
        <v>13</v>
      </c>
      <c r="D15" s="34">
        <f t="shared" si="0"/>
        <v>5.9230769230769233E-2</v>
      </c>
      <c r="E15" s="26">
        <v>1319</v>
      </c>
      <c r="F15" s="26">
        <v>95</v>
      </c>
      <c r="G15" s="34">
        <f t="shared" si="1"/>
        <v>7.202426080363912</v>
      </c>
      <c r="H15" s="26">
        <v>0.21</v>
      </c>
      <c r="I15" s="26">
        <v>0.04</v>
      </c>
      <c r="J15" s="34">
        <f t="shared" si="2"/>
        <v>80.952380952380949</v>
      </c>
      <c r="N15" s="26">
        <v>580</v>
      </c>
      <c r="O15" s="26">
        <v>32</v>
      </c>
      <c r="P15" s="34">
        <f t="shared" si="3"/>
        <v>94.482758620689651</v>
      </c>
    </row>
    <row r="16" spans="1:17" x14ac:dyDescent="0.25">
      <c r="A16" s="26" t="s">
        <v>62</v>
      </c>
      <c r="B16" s="26">
        <v>0.73</v>
      </c>
      <c r="C16" s="26">
        <v>12</v>
      </c>
      <c r="D16" s="34">
        <f t="shared" si="0"/>
        <v>6.083333333333333E-2</v>
      </c>
      <c r="E16" s="26">
        <v>645</v>
      </c>
      <c r="F16" s="26">
        <v>89</v>
      </c>
      <c r="G16" s="34">
        <f t="shared" si="1"/>
        <v>13.798449612403102</v>
      </c>
      <c r="H16" s="26">
        <v>0.17</v>
      </c>
      <c r="I16" s="26">
        <v>0.14000000000000001</v>
      </c>
      <c r="J16" s="34">
        <f t="shared" si="2"/>
        <v>17.647058823529409</v>
      </c>
      <c r="N16" s="26">
        <v>570</v>
      </c>
      <c r="O16" s="26">
        <v>120</v>
      </c>
      <c r="P16" s="34">
        <f t="shared" si="3"/>
        <v>78.94736842105263</v>
      </c>
    </row>
    <row r="17" spans="1:18" x14ac:dyDescent="0.25">
      <c r="A17" s="26" t="s">
        <v>63</v>
      </c>
      <c r="B17" s="26">
        <v>0.47</v>
      </c>
      <c r="C17" s="26">
        <v>7</v>
      </c>
      <c r="D17" s="34">
        <f t="shared" si="0"/>
        <v>6.7142857142857143E-2</v>
      </c>
      <c r="E17" s="26">
        <v>971</v>
      </c>
      <c r="F17" s="26">
        <v>0</v>
      </c>
      <c r="G17" s="34">
        <f t="shared" si="1"/>
        <v>0</v>
      </c>
      <c r="H17" s="26">
        <v>7.0000000000000007E-2</v>
      </c>
      <c r="I17" s="37">
        <v>0.01</v>
      </c>
      <c r="J17" s="34">
        <f t="shared" si="2"/>
        <v>85.714285714285708</v>
      </c>
      <c r="N17" s="26">
        <v>40</v>
      </c>
      <c r="O17" s="26">
        <v>10</v>
      </c>
      <c r="P17" s="34">
        <f t="shared" si="3"/>
        <v>75</v>
      </c>
    </row>
    <row r="18" spans="1:18" x14ac:dyDescent="0.25">
      <c r="A18" s="26" t="s">
        <v>64</v>
      </c>
      <c r="B18" s="26">
        <v>0.69</v>
      </c>
      <c r="C18" s="26">
        <v>16</v>
      </c>
      <c r="D18" s="34">
        <f t="shared" si="0"/>
        <v>4.3124999999999997E-2</v>
      </c>
      <c r="E18" s="26">
        <v>1695</v>
      </c>
      <c r="F18" s="26">
        <v>0</v>
      </c>
      <c r="G18" s="34">
        <f t="shared" si="1"/>
        <v>0</v>
      </c>
      <c r="H18" s="26">
        <v>0.17</v>
      </c>
      <c r="I18" s="37">
        <v>0.01</v>
      </c>
      <c r="J18" s="34">
        <f t="shared" si="2"/>
        <v>94.117647058823522</v>
      </c>
      <c r="N18" s="26">
        <v>230</v>
      </c>
      <c r="O18" s="26">
        <v>17</v>
      </c>
      <c r="P18" s="34">
        <f t="shared" si="3"/>
        <v>92.608695652173907</v>
      </c>
    </row>
    <row r="19" spans="1:18" x14ac:dyDescent="0.25">
      <c r="A19" s="26" t="s">
        <v>65</v>
      </c>
      <c r="B19" s="26">
        <v>0.26</v>
      </c>
      <c r="C19" s="26">
        <v>9</v>
      </c>
      <c r="D19" s="34">
        <f t="shared" si="0"/>
        <v>2.8888888888888891E-2</v>
      </c>
      <c r="E19" s="26">
        <v>1208</v>
      </c>
      <c r="F19" s="26">
        <v>0</v>
      </c>
      <c r="G19" s="34">
        <f t="shared" si="1"/>
        <v>0</v>
      </c>
      <c r="H19" s="26">
        <v>0.28000000000000003</v>
      </c>
      <c r="I19" s="26">
        <v>0.03</v>
      </c>
      <c r="J19" s="34">
        <f t="shared" si="2"/>
        <v>89.285714285714278</v>
      </c>
      <c r="N19" s="26">
        <v>94</v>
      </c>
      <c r="O19" s="26">
        <v>6</v>
      </c>
      <c r="P19" s="34">
        <f t="shared" si="3"/>
        <v>93.61702127659575</v>
      </c>
    </row>
    <row r="20" spans="1:18" x14ac:dyDescent="0.25">
      <c r="A20" s="26" t="s">
        <v>66</v>
      </c>
      <c r="B20" s="26">
        <v>0.7</v>
      </c>
      <c r="C20" s="26">
        <v>6</v>
      </c>
      <c r="D20" s="34">
        <f t="shared" si="0"/>
        <v>0.11666666666666665</v>
      </c>
      <c r="E20" s="26">
        <v>1300</v>
      </c>
      <c r="F20" s="26">
        <v>0</v>
      </c>
      <c r="G20" s="34">
        <f t="shared" si="1"/>
        <v>0</v>
      </c>
      <c r="H20" s="26">
        <v>0.56000000000000005</v>
      </c>
      <c r="I20" s="26">
        <v>0.05</v>
      </c>
      <c r="J20" s="34">
        <f t="shared" si="2"/>
        <v>91.071428571428569</v>
      </c>
      <c r="N20" s="26">
        <v>389</v>
      </c>
      <c r="O20" s="26">
        <v>24</v>
      </c>
      <c r="P20" s="34">
        <f t="shared" si="3"/>
        <v>93.830334190231355</v>
      </c>
    </row>
    <row r="21" spans="1:18" x14ac:dyDescent="0.25">
      <c r="A21" s="26" t="s">
        <v>67</v>
      </c>
      <c r="B21" s="26">
        <v>0.71</v>
      </c>
      <c r="C21" s="26">
        <v>4</v>
      </c>
      <c r="D21" s="34">
        <f t="shared" si="0"/>
        <v>0.17749999999999999</v>
      </c>
      <c r="E21" s="26">
        <v>2876</v>
      </c>
      <c r="F21" s="26">
        <v>891</v>
      </c>
      <c r="G21" s="34">
        <f t="shared" si="1"/>
        <v>30.980528511821976</v>
      </c>
      <c r="H21" s="26">
        <v>0.57999999999999996</v>
      </c>
      <c r="I21" s="26">
        <v>0.05</v>
      </c>
      <c r="J21" s="34">
        <f t="shared" si="2"/>
        <v>91.379310344827587</v>
      </c>
      <c r="N21" s="26">
        <v>308</v>
      </c>
      <c r="O21" s="26">
        <v>21</v>
      </c>
      <c r="P21" s="34">
        <f t="shared" si="3"/>
        <v>93.181818181818173</v>
      </c>
    </row>
    <row r="22" spans="1:18" x14ac:dyDescent="0.25">
      <c r="A22" s="26" t="s">
        <v>68</v>
      </c>
      <c r="B22" s="26">
        <v>0.51</v>
      </c>
      <c r="C22" s="26">
        <v>21</v>
      </c>
      <c r="D22" s="34">
        <f t="shared" si="0"/>
        <v>2.4285714285714285E-2</v>
      </c>
      <c r="E22" s="26">
        <v>1829</v>
      </c>
      <c r="F22" s="26">
        <v>0</v>
      </c>
      <c r="G22" s="34">
        <f t="shared" si="1"/>
        <v>0</v>
      </c>
      <c r="H22" s="26">
        <v>0.32</v>
      </c>
      <c r="I22" s="26">
        <v>0.05</v>
      </c>
      <c r="J22" s="34">
        <f t="shared" si="2"/>
        <v>84.375</v>
      </c>
      <c r="N22" s="26">
        <v>170</v>
      </c>
      <c r="O22" s="26">
        <v>17</v>
      </c>
      <c r="P22" s="34">
        <f t="shared" si="3"/>
        <v>90</v>
      </c>
    </row>
    <row r="23" spans="1:18" x14ac:dyDescent="0.25">
      <c r="A23" s="26" t="s">
        <v>69</v>
      </c>
      <c r="B23" s="26">
        <v>0.76</v>
      </c>
      <c r="C23" s="26">
        <v>9</v>
      </c>
      <c r="D23" s="34">
        <f t="shared" si="0"/>
        <v>8.4444444444444447E-2</v>
      </c>
      <c r="E23" s="26">
        <v>1648</v>
      </c>
      <c r="F23" s="26">
        <v>359</v>
      </c>
      <c r="G23" s="34">
        <f t="shared" si="1"/>
        <v>21.783980582524272</v>
      </c>
      <c r="H23" s="26">
        <v>0.42</v>
      </c>
      <c r="I23" s="26">
        <v>0.13</v>
      </c>
      <c r="J23" s="34">
        <f t="shared" si="2"/>
        <v>69.047619047619051</v>
      </c>
      <c r="N23" s="26">
        <v>280</v>
      </c>
      <c r="O23" s="26">
        <v>95</v>
      </c>
      <c r="P23" s="34">
        <f t="shared" si="3"/>
        <v>66.071428571428569</v>
      </c>
    </row>
    <row r="24" spans="1:18" x14ac:dyDescent="0.25">
      <c r="A24" s="26" t="s">
        <v>70</v>
      </c>
      <c r="B24" s="26">
        <v>2.62</v>
      </c>
      <c r="C24" s="26">
        <v>26</v>
      </c>
      <c r="D24" s="34">
        <f t="shared" si="0"/>
        <v>0.10076923076923078</v>
      </c>
      <c r="E24" s="26">
        <v>3565</v>
      </c>
      <c r="F24" s="26">
        <v>19</v>
      </c>
      <c r="G24" s="34">
        <f t="shared" si="1"/>
        <v>0.53295932678821878</v>
      </c>
      <c r="H24" s="26">
        <v>0.65</v>
      </c>
      <c r="I24" s="26">
        <v>0.12</v>
      </c>
      <c r="J24" s="34">
        <f t="shared" si="2"/>
        <v>81.538461538461533</v>
      </c>
      <c r="N24" s="26">
        <v>529</v>
      </c>
      <c r="O24" s="26">
        <v>73</v>
      </c>
      <c r="P24" s="34">
        <f t="shared" si="3"/>
        <v>86.200378071833654</v>
      </c>
    </row>
    <row r="25" spans="1:18" x14ac:dyDescent="0.25">
      <c r="A25" s="26" t="s">
        <v>71</v>
      </c>
      <c r="B25" s="26">
        <v>0.43</v>
      </c>
      <c r="C25" s="26">
        <v>5</v>
      </c>
      <c r="D25" s="34">
        <f t="shared" si="0"/>
        <v>8.5999999999999993E-2</v>
      </c>
      <c r="E25" s="26">
        <v>701</v>
      </c>
      <c r="F25" s="26">
        <v>0</v>
      </c>
      <c r="G25" s="34">
        <f t="shared" si="1"/>
        <v>0</v>
      </c>
      <c r="H25" s="26">
        <v>0.69</v>
      </c>
      <c r="I25" s="26">
        <v>0.1</v>
      </c>
      <c r="J25" s="34">
        <f t="shared" si="2"/>
        <v>85.507246376811594</v>
      </c>
      <c r="N25" s="26">
        <v>397</v>
      </c>
      <c r="O25" s="26">
        <v>67</v>
      </c>
      <c r="P25" s="34">
        <f t="shared" si="3"/>
        <v>83.123425692695221</v>
      </c>
    </row>
    <row r="26" spans="1:18" x14ac:dyDescent="0.25">
      <c r="I26" s="26" t="s">
        <v>72</v>
      </c>
    </row>
    <row r="27" spans="1:18" s="3" customFormat="1" x14ac:dyDescent="0.25">
      <c r="A27" s="25"/>
      <c r="B27" s="64" t="s">
        <v>12</v>
      </c>
      <c r="C27" s="65"/>
      <c r="D27" s="65"/>
      <c r="E27" s="65"/>
      <c r="F27" s="65"/>
      <c r="G27" s="66"/>
      <c r="H27" s="64" t="s">
        <v>4</v>
      </c>
      <c r="I27" s="65"/>
      <c r="J27" s="66"/>
      <c r="K27" s="64" t="s">
        <v>5</v>
      </c>
      <c r="L27" s="65"/>
      <c r="M27" s="66"/>
      <c r="N27" s="64" t="s">
        <v>6</v>
      </c>
      <c r="O27" s="65"/>
      <c r="P27" s="66"/>
      <c r="Q27" s="69" t="s">
        <v>35</v>
      </c>
      <c r="R27" s="69"/>
    </row>
    <row r="28" spans="1:18" s="3" customFormat="1" ht="45" x14ac:dyDescent="0.25">
      <c r="A28" s="25" t="s">
        <v>46</v>
      </c>
      <c r="B28" s="25" t="s">
        <v>7</v>
      </c>
      <c r="C28" s="25" t="s">
        <v>8</v>
      </c>
      <c r="D28" s="25" t="s">
        <v>16</v>
      </c>
      <c r="E28" s="25" t="s">
        <v>10</v>
      </c>
      <c r="F28" s="25" t="s">
        <v>9</v>
      </c>
      <c r="G28" s="25" t="s">
        <v>11</v>
      </c>
      <c r="H28" s="25" t="s">
        <v>1</v>
      </c>
      <c r="I28" s="25" t="s">
        <v>2</v>
      </c>
      <c r="J28" s="25" t="s">
        <v>3</v>
      </c>
      <c r="K28" s="25" t="s">
        <v>1</v>
      </c>
      <c r="L28" s="25" t="s">
        <v>2</v>
      </c>
      <c r="M28" s="25" t="s">
        <v>3</v>
      </c>
      <c r="N28" s="25" t="s">
        <v>1</v>
      </c>
      <c r="O28" s="25" t="s">
        <v>2</v>
      </c>
      <c r="P28" s="25" t="s">
        <v>3</v>
      </c>
      <c r="Q28" s="25" t="s">
        <v>37</v>
      </c>
      <c r="R28" s="25" t="s">
        <v>38</v>
      </c>
    </row>
    <row r="29" spans="1:18" x14ac:dyDescent="0.25">
      <c r="A29" s="3" t="s">
        <v>13</v>
      </c>
      <c r="B29" s="34">
        <f>MEDIAN(B9:B25)</f>
        <v>0.7</v>
      </c>
      <c r="C29" s="34">
        <f t="shared" ref="C29:P29" si="4">MEDIAN(C9:C25)</f>
        <v>9</v>
      </c>
      <c r="D29" s="34">
        <f t="shared" si="4"/>
        <v>7.2727272727272738E-2</v>
      </c>
      <c r="E29" s="34">
        <f t="shared" si="4"/>
        <v>1300</v>
      </c>
      <c r="F29" s="34">
        <f t="shared" si="4"/>
        <v>0</v>
      </c>
      <c r="G29" s="34">
        <f t="shared" si="4"/>
        <v>0</v>
      </c>
      <c r="H29" s="34">
        <f t="shared" si="4"/>
        <v>0.28000000000000003</v>
      </c>
      <c r="I29" s="34">
        <f t="shared" si="4"/>
        <v>0.05</v>
      </c>
      <c r="J29" s="34">
        <f t="shared" si="4"/>
        <v>81.538461538461533</v>
      </c>
      <c r="K29" s="34"/>
      <c r="L29" s="34"/>
      <c r="M29" s="34"/>
      <c r="N29" s="34">
        <f t="shared" si="4"/>
        <v>389</v>
      </c>
      <c r="O29" s="34">
        <f t="shared" si="4"/>
        <v>32</v>
      </c>
      <c r="P29" s="34">
        <f t="shared" si="4"/>
        <v>91.568627450980387</v>
      </c>
    </row>
    <row r="30" spans="1:18" x14ac:dyDescent="0.25">
      <c r="A30" s="3" t="s">
        <v>14</v>
      </c>
      <c r="B30" s="34">
        <f>AVERAGE(B9:B25)</f>
        <v>0.75941176470588234</v>
      </c>
      <c r="C30" s="34">
        <f t="shared" ref="C30:P30" si="5">AVERAGE(C9:C25)</f>
        <v>13</v>
      </c>
      <c r="D30" s="34">
        <f t="shared" si="5"/>
        <v>7.4224939844185364E-2</v>
      </c>
      <c r="E30" s="34">
        <f t="shared" si="5"/>
        <v>1445.5294117647059</v>
      </c>
      <c r="F30" s="34">
        <f t="shared" si="5"/>
        <v>85.470588235294116</v>
      </c>
      <c r="G30" s="34">
        <f t="shared" si="5"/>
        <v>4.3704908302294987</v>
      </c>
      <c r="H30" s="34">
        <f t="shared" si="5"/>
        <v>0.32882352941176468</v>
      </c>
      <c r="I30" s="34">
        <f t="shared" si="5"/>
        <v>6.3529411764705904E-2</v>
      </c>
      <c r="J30" s="34">
        <f t="shared" si="5"/>
        <v>77.427822138723272</v>
      </c>
      <c r="K30" s="34"/>
      <c r="L30" s="34"/>
      <c r="M30" s="34"/>
      <c r="N30" s="34">
        <f t="shared" si="5"/>
        <v>380.29411764705884</v>
      </c>
      <c r="O30" s="34">
        <f t="shared" si="5"/>
        <v>40.117647058823529</v>
      </c>
      <c r="P30" s="34">
        <f t="shared" si="5"/>
        <v>88.108359740022891</v>
      </c>
    </row>
    <row r="31" spans="1:18" x14ac:dyDescent="0.25">
      <c r="A31" s="3" t="s">
        <v>15</v>
      </c>
      <c r="B31" s="34">
        <f>STDEV(B9:B25)</f>
        <v>0.54096523211103065</v>
      </c>
      <c r="C31" s="34">
        <f t="shared" ref="C31:P31" si="6">STDEV(C9:C25)</f>
        <v>10.523782589924593</v>
      </c>
      <c r="D31" s="34">
        <f t="shared" si="6"/>
        <v>4.1324485345306743E-2</v>
      </c>
      <c r="E31" s="34">
        <f t="shared" si="6"/>
        <v>828.03873080060839</v>
      </c>
      <c r="F31" s="34">
        <f t="shared" si="6"/>
        <v>225.8152224848501</v>
      </c>
      <c r="G31" s="34">
        <f t="shared" si="6"/>
        <v>9.1929692021733072</v>
      </c>
      <c r="H31" s="34">
        <f t="shared" si="6"/>
        <v>0.19150334047155604</v>
      </c>
      <c r="I31" s="34">
        <f t="shared" si="6"/>
        <v>3.8720339692238648E-2</v>
      </c>
      <c r="J31" s="34">
        <f t="shared" si="6"/>
        <v>17.821889662656538</v>
      </c>
      <c r="K31" s="34"/>
      <c r="L31" s="34"/>
      <c r="M31" s="34"/>
      <c r="N31" s="34">
        <f t="shared" si="6"/>
        <v>201.6189985795865</v>
      </c>
      <c r="O31" s="34">
        <f t="shared" si="6"/>
        <v>31.862757164401938</v>
      </c>
      <c r="P31" s="34">
        <f t="shared" si="6"/>
        <v>8.2154593506512814</v>
      </c>
    </row>
    <row r="32" spans="1:18" x14ac:dyDescent="0.25">
      <c r="A32" s="3" t="s">
        <v>31</v>
      </c>
      <c r="B32" s="34">
        <f>B31/B30</f>
        <v>0.71234771075813486</v>
      </c>
      <c r="C32" s="34">
        <f t="shared" ref="C32:P32" si="7">C31/C30</f>
        <v>0.80952173768650715</v>
      </c>
      <c r="D32" s="34">
        <f t="shared" si="7"/>
        <v>0.55674663303272476</v>
      </c>
      <c r="E32" s="34">
        <f t="shared" si="7"/>
        <v>0.57282731438147405</v>
      </c>
      <c r="F32" s="34">
        <f t="shared" si="7"/>
        <v>2.6420225617635595</v>
      </c>
      <c r="G32" s="34">
        <f t="shared" si="7"/>
        <v>2.1034180276933738</v>
      </c>
      <c r="H32" s="34">
        <f t="shared" si="7"/>
        <v>0.58238940751636004</v>
      </c>
      <c r="I32" s="34">
        <f t="shared" si="7"/>
        <v>0.60948682848894142</v>
      </c>
      <c r="J32" s="34">
        <f t="shared" si="7"/>
        <v>0.23017423414965768</v>
      </c>
      <c r="K32" s="34"/>
      <c r="L32" s="34"/>
      <c r="M32" s="34"/>
      <c r="N32" s="34">
        <f t="shared" si="7"/>
        <v>0.53016596687594286</v>
      </c>
      <c r="O32" s="34">
        <f t="shared" si="7"/>
        <v>0.79423294984579607</v>
      </c>
      <c r="P32" s="34">
        <f t="shared" si="7"/>
        <v>9.3242677254374531E-2</v>
      </c>
    </row>
    <row r="33" spans="1:16" x14ac:dyDescent="0.25">
      <c r="A33" s="3" t="s">
        <v>176</v>
      </c>
      <c r="B33" s="34"/>
      <c r="C33" s="34"/>
      <c r="D33" s="34"/>
      <c r="E33" s="34"/>
      <c r="F33" s="34"/>
      <c r="G33" s="34"/>
      <c r="H33" s="34"/>
      <c r="I33" s="34"/>
      <c r="J33" s="34">
        <v>69.900000000000006</v>
      </c>
      <c r="K33" s="34"/>
      <c r="L33" s="34"/>
      <c r="M33" s="34"/>
      <c r="N33" s="34"/>
      <c r="O33" s="34"/>
      <c r="P33" s="34">
        <v>84.8</v>
      </c>
    </row>
    <row r="34" spans="1:16" x14ac:dyDescent="0.25">
      <c r="A34" s="3" t="s">
        <v>32</v>
      </c>
      <c r="H34" s="34">
        <v>0.28000000000000003</v>
      </c>
      <c r="I34" s="34">
        <v>0.05</v>
      </c>
      <c r="J34" s="34">
        <v>78.7</v>
      </c>
      <c r="K34" s="26">
        <f>P34*0.75</f>
        <v>66.75</v>
      </c>
      <c r="N34" s="34">
        <v>389</v>
      </c>
      <c r="O34" s="34">
        <v>32</v>
      </c>
      <c r="P34" s="34">
        <v>89</v>
      </c>
    </row>
    <row r="35" spans="1:16" x14ac:dyDescent="0.25">
      <c r="A35" s="3" t="s">
        <v>33</v>
      </c>
      <c r="H35" s="34">
        <v>0.32882352941176468</v>
      </c>
      <c r="I35" s="34">
        <v>6.3529411764705918E-2</v>
      </c>
      <c r="J35" s="34">
        <v>73.42</v>
      </c>
      <c r="N35" s="34">
        <v>380.29411764705884</v>
      </c>
      <c r="O35" s="34">
        <v>40.117647058823529</v>
      </c>
      <c r="P35" s="34">
        <v>86.7</v>
      </c>
    </row>
    <row r="36" spans="1:16" x14ac:dyDescent="0.25">
      <c r="A36" s="3" t="s">
        <v>174</v>
      </c>
      <c r="H36" s="34"/>
      <c r="I36" s="34"/>
      <c r="J36" s="34">
        <v>63.8</v>
      </c>
      <c r="N36" s="34"/>
      <c r="O36" s="34"/>
      <c r="P36" s="34">
        <v>79.7</v>
      </c>
    </row>
    <row r="37" spans="1:16" x14ac:dyDescent="0.25">
      <c r="A37" s="26" t="s">
        <v>193</v>
      </c>
      <c r="J37" s="26">
        <f>0.85*0.75*100</f>
        <v>63.749999999999993</v>
      </c>
    </row>
    <row r="39" spans="1:16" x14ac:dyDescent="0.25">
      <c r="A39" s="26" t="s">
        <v>1</v>
      </c>
      <c r="B39" s="26" t="s">
        <v>3</v>
      </c>
    </row>
    <row r="40" spans="1:16" x14ac:dyDescent="0.25">
      <c r="A40" s="26">
        <v>0.22</v>
      </c>
      <c r="B40" s="26">
        <v>72.727272727272734</v>
      </c>
    </row>
    <row r="41" spans="1:16" x14ac:dyDescent="0.25">
      <c r="A41" s="26">
        <v>0.31</v>
      </c>
      <c r="B41" s="26">
        <v>77.41935483870968</v>
      </c>
    </row>
    <row r="42" spans="1:16" x14ac:dyDescent="0.25">
      <c r="A42" s="26">
        <v>0.42</v>
      </c>
      <c r="B42" s="26">
        <v>83.333333333333329</v>
      </c>
    </row>
    <row r="43" spans="1:16" x14ac:dyDescent="0.25">
      <c r="A43" s="26">
        <v>0.15</v>
      </c>
      <c r="B43" s="26">
        <v>73.333333333333329</v>
      </c>
    </row>
    <row r="44" spans="1:16" x14ac:dyDescent="0.25">
      <c r="A44" s="26">
        <v>0.17</v>
      </c>
      <c r="B44" s="26">
        <v>58.82352941176471</v>
      </c>
    </row>
    <row r="45" spans="1:16" x14ac:dyDescent="0.25">
      <c r="A45" s="26">
        <v>0.2</v>
      </c>
      <c r="B45" s="26">
        <v>80</v>
      </c>
    </row>
    <row r="46" spans="1:16" x14ac:dyDescent="0.25">
      <c r="A46" s="26">
        <v>0.21</v>
      </c>
      <c r="B46" s="26">
        <v>80.952380952380949</v>
      </c>
    </row>
    <row r="47" spans="1:16" x14ac:dyDescent="0.25">
      <c r="A47" s="26">
        <v>0.17</v>
      </c>
      <c r="B47" s="26">
        <v>17.647058823529409</v>
      </c>
    </row>
    <row r="48" spans="1:16" x14ac:dyDescent="0.25">
      <c r="A48" s="26">
        <v>7.0000000000000007E-2</v>
      </c>
      <c r="B48" s="26">
        <v>85.714285714285708</v>
      </c>
    </row>
    <row r="49" spans="1:2" x14ac:dyDescent="0.25">
      <c r="A49" s="26">
        <v>0.17</v>
      </c>
      <c r="B49" s="26">
        <v>94.117647058823522</v>
      </c>
    </row>
    <row r="50" spans="1:2" x14ac:dyDescent="0.25">
      <c r="A50" s="26">
        <v>0.28000000000000003</v>
      </c>
      <c r="B50" s="26">
        <v>89.285714285714278</v>
      </c>
    </row>
    <row r="51" spans="1:2" x14ac:dyDescent="0.25">
      <c r="A51" s="26">
        <v>0.56000000000000005</v>
      </c>
      <c r="B51" s="26">
        <v>91.071428571428569</v>
      </c>
    </row>
    <row r="52" spans="1:2" x14ac:dyDescent="0.25">
      <c r="A52" s="26">
        <v>0.57999999999999996</v>
      </c>
      <c r="B52" s="26">
        <v>91.379310344827587</v>
      </c>
    </row>
    <row r="53" spans="1:2" x14ac:dyDescent="0.25">
      <c r="A53" s="26">
        <v>0.32</v>
      </c>
      <c r="B53" s="26">
        <v>84.375</v>
      </c>
    </row>
    <row r="54" spans="1:2" x14ac:dyDescent="0.25">
      <c r="A54" s="26">
        <v>0.42</v>
      </c>
      <c r="B54" s="26">
        <v>69.047619047619051</v>
      </c>
    </row>
    <row r="55" spans="1:2" x14ac:dyDescent="0.25">
      <c r="A55" s="26">
        <v>0.65</v>
      </c>
      <c r="B55" s="26">
        <v>81.538461538461533</v>
      </c>
    </row>
    <row r="56" spans="1:2" x14ac:dyDescent="0.25">
      <c r="A56" s="26">
        <v>0.69</v>
      </c>
      <c r="B56" s="26">
        <v>85.507246376811594</v>
      </c>
    </row>
    <row r="61" spans="1:2" x14ac:dyDescent="0.25">
      <c r="A61" s="26" t="s">
        <v>1</v>
      </c>
      <c r="B61" s="26" t="s">
        <v>3</v>
      </c>
    </row>
    <row r="62" spans="1:2" x14ac:dyDescent="0.25">
      <c r="A62" s="26">
        <v>539</v>
      </c>
      <c r="B62" s="26">
        <v>94.063079777365488</v>
      </c>
    </row>
    <row r="63" spans="1:2" x14ac:dyDescent="0.25">
      <c r="A63" s="26">
        <v>387</v>
      </c>
      <c r="B63" s="26">
        <v>87.596899224806208</v>
      </c>
    </row>
    <row r="64" spans="1:2" x14ac:dyDescent="0.25">
      <c r="A64" s="26">
        <v>512</v>
      </c>
      <c r="B64" s="26">
        <v>91.6015625</v>
      </c>
    </row>
    <row r="65" spans="1:2" x14ac:dyDescent="0.25">
      <c r="A65" s="26">
        <v>150</v>
      </c>
      <c r="B65" s="26">
        <v>88</v>
      </c>
    </row>
    <row r="66" spans="1:2" x14ac:dyDescent="0.25">
      <c r="A66" s="26">
        <v>510</v>
      </c>
      <c r="B66" s="26">
        <v>91.568627450980387</v>
      </c>
    </row>
    <row r="67" spans="1:2" x14ac:dyDescent="0.25">
      <c r="A67" s="26">
        <v>780</v>
      </c>
      <c r="B67" s="26">
        <v>97.948717948717942</v>
      </c>
    </row>
    <row r="68" spans="1:2" x14ac:dyDescent="0.25">
      <c r="A68" s="26">
        <v>580</v>
      </c>
      <c r="B68" s="26">
        <v>94.482758620689651</v>
      </c>
    </row>
    <row r="69" spans="1:2" x14ac:dyDescent="0.25">
      <c r="A69" s="26">
        <v>570</v>
      </c>
      <c r="B69" s="26">
        <v>78.94736842105263</v>
      </c>
    </row>
    <row r="70" spans="1:2" x14ac:dyDescent="0.25">
      <c r="A70" s="26">
        <v>40</v>
      </c>
      <c r="B70" s="26">
        <v>75</v>
      </c>
    </row>
    <row r="71" spans="1:2" x14ac:dyDescent="0.25">
      <c r="A71" s="26">
        <v>230</v>
      </c>
      <c r="B71" s="26">
        <v>92.608695652173907</v>
      </c>
    </row>
    <row r="72" spans="1:2" x14ac:dyDescent="0.25">
      <c r="A72" s="26">
        <v>94</v>
      </c>
      <c r="B72" s="26">
        <v>93.61702127659575</v>
      </c>
    </row>
    <row r="73" spans="1:2" x14ac:dyDescent="0.25">
      <c r="A73" s="26">
        <v>389</v>
      </c>
      <c r="B73" s="26">
        <v>93.830334190231355</v>
      </c>
    </row>
    <row r="74" spans="1:2" x14ac:dyDescent="0.25">
      <c r="A74" s="26">
        <v>308</v>
      </c>
      <c r="B74" s="26">
        <v>93.181818181818173</v>
      </c>
    </row>
    <row r="75" spans="1:2" x14ac:dyDescent="0.25">
      <c r="A75" s="26">
        <v>170</v>
      </c>
      <c r="B75" s="26">
        <v>90</v>
      </c>
    </row>
    <row r="76" spans="1:2" x14ac:dyDescent="0.25">
      <c r="A76" s="26">
        <v>280</v>
      </c>
      <c r="B76" s="26">
        <v>66.071428571428569</v>
      </c>
    </row>
    <row r="77" spans="1:2" x14ac:dyDescent="0.25">
      <c r="A77" s="26">
        <v>529</v>
      </c>
      <c r="B77" s="26">
        <v>86.200378071833654</v>
      </c>
    </row>
    <row r="78" spans="1:2" x14ac:dyDescent="0.25">
      <c r="A78" s="26">
        <v>397</v>
      </c>
      <c r="B78" s="26">
        <v>83.123425692695221</v>
      </c>
    </row>
  </sheetData>
  <sortState ref="S9:T25">
    <sortCondition ref="S9:S25"/>
  </sortState>
  <mergeCells count="14">
    <mergeCell ref="K7:M7"/>
    <mergeCell ref="N7:P7"/>
    <mergeCell ref="Q7:Q8"/>
    <mergeCell ref="B27:G27"/>
    <mergeCell ref="H27:J27"/>
    <mergeCell ref="K27:M27"/>
    <mergeCell ref="N27:P27"/>
    <mergeCell ref="Q27:R27"/>
    <mergeCell ref="H7:J7"/>
    <mergeCell ref="D1:E1"/>
    <mergeCell ref="D2:E2"/>
    <mergeCell ref="D3:E3"/>
    <mergeCell ref="D4:E4"/>
    <mergeCell ref="B7:G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opLeftCell="A13" workbookViewId="0">
      <selection activeCell="P41" sqref="P41"/>
    </sheetView>
  </sheetViews>
  <sheetFormatPr defaultColWidth="8.7109375" defaultRowHeight="15" x14ac:dyDescent="0.25"/>
  <cols>
    <col min="1" max="1" width="16.5703125" style="27" customWidth="1"/>
    <col min="2" max="16384" width="8.7109375" style="27"/>
  </cols>
  <sheetData>
    <row r="1" spans="1:17" s="24" customFormat="1" x14ac:dyDescent="0.25">
      <c r="A1" s="8" t="s">
        <v>18</v>
      </c>
      <c r="B1" s="8" t="s">
        <v>44</v>
      </c>
      <c r="D1" s="70" t="s">
        <v>29</v>
      </c>
      <c r="E1" s="71"/>
      <c r="F1" s="9"/>
    </row>
    <row r="2" spans="1:17" s="24" customFormat="1" x14ac:dyDescent="0.25">
      <c r="A2" s="8" t="s">
        <v>21</v>
      </c>
      <c r="B2" s="8" t="s">
        <v>40</v>
      </c>
      <c r="D2" s="70" t="s">
        <v>27</v>
      </c>
      <c r="E2" s="71"/>
      <c r="F2" s="9"/>
    </row>
    <row r="3" spans="1:17" s="3" customFormat="1" x14ac:dyDescent="0.25">
      <c r="A3" s="8" t="s">
        <v>22</v>
      </c>
      <c r="B3" s="8" t="s">
        <v>41</v>
      </c>
      <c r="D3" s="70" t="s">
        <v>30</v>
      </c>
      <c r="E3" s="71"/>
      <c r="F3" s="9"/>
    </row>
    <row r="4" spans="1:17" s="3" customFormat="1" x14ac:dyDescent="0.25">
      <c r="A4" s="8" t="s">
        <v>24</v>
      </c>
      <c r="B4" s="8" t="s">
        <v>45</v>
      </c>
      <c r="D4" s="70"/>
      <c r="E4" s="71"/>
      <c r="F4" s="9"/>
    </row>
    <row r="5" spans="1:17" s="3" customFormat="1" x14ac:dyDescent="0.25">
      <c r="A5" s="8" t="s">
        <v>42</v>
      </c>
      <c r="B5" s="8" t="s">
        <v>43</v>
      </c>
      <c r="D5" s="8"/>
      <c r="E5" s="8"/>
      <c r="F5" s="9"/>
    </row>
    <row r="6" spans="1:17" s="3" customFormat="1" x14ac:dyDescent="0.25">
      <c r="A6" s="8"/>
      <c r="B6" s="8"/>
      <c r="D6" s="8"/>
      <c r="E6" s="8"/>
      <c r="F6" s="9"/>
    </row>
    <row r="7" spans="1:17" s="3" customFormat="1" x14ac:dyDescent="0.25">
      <c r="A7" s="24"/>
      <c r="B7" s="64" t="s">
        <v>12</v>
      </c>
      <c r="C7" s="65"/>
      <c r="D7" s="65"/>
      <c r="E7" s="65"/>
      <c r="F7" s="65"/>
      <c r="G7" s="66"/>
      <c r="H7" s="64" t="s">
        <v>4</v>
      </c>
      <c r="I7" s="65"/>
      <c r="J7" s="66"/>
      <c r="K7" s="64" t="s">
        <v>5</v>
      </c>
      <c r="L7" s="65"/>
      <c r="M7" s="66"/>
      <c r="N7" s="64" t="s">
        <v>6</v>
      </c>
      <c r="O7" s="65"/>
      <c r="P7" s="66"/>
      <c r="Q7" s="67" t="s">
        <v>35</v>
      </c>
    </row>
    <row r="8" spans="1:17" s="3" customFormat="1" ht="45" x14ac:dyDescent="0.25">
      <c r="A8" s="24" t="s">
        <v>0</v>
      </c>
      <c r="B8" s="24" t="s">
        <v>7</v>
      </c>
      <c r="C8" s="24" t="s">
        <v>8</v>
      </c>
      <c r="D8" s="24" t="s">
        <v>16</v>
      </c>
      <c r="E8" s="24" t="s">
        <v>10</v>
      </c>
      <c r="F8" s="24" t="s">
        <v>9</v>
      </c>
      <c r="G8" s="24" t="s">
        <v>11</v>
      </c>
      <c r="H8" s="24" t="s">
        <v>1</v>
      </c>
      <c r="I8" s="24" t="s">
        <v>2</v>
      </c>
      <c r="J8" s="24" t="s">
        <v>3</v>
      </c>
      <c r="K8" s="24" t="s">
        <v>1</v>
      </c>
      <c r="L8" s="24" t="s">
        <v>2</v>
      </c>
      <c r="M8" s="24" t="s">
        <v>3</v>
      </c>
      <c r="N8" s="24" t="s">
        <v>1</v>
      </c>
      <c r="O8" s="24" t="s">
        <v>2</v>
      </c>
      <c r="P8" s="24" t="s">
        <v>3</v>
      </c>
      <c r="Q8" s="68"/>
    </row>
    <row r="9" spans="1:17" x14ac:dyDescent="0.25">
      <c r="A9" s="28">
        <v>42837</v>
      </c>
      <c r="B9" s="27">
        <v>0.26</v>
      </c>
      <c r="C9" s="27">
        <v>6.3</v>
      </c>
      <c r="D9" s="29">
        <f>B9/C9</f>
        <v>4.1269841269841276E-2</v>
      </c>
      <c r="E9" s="27">
        <v>20575.740000000002</v>
      </c>
      <c r="F9" s="27">
        <v>0</v>
      </c>
      <c r="G9" s="29">
        <f>F9/E9*100</f>
        <v>0</v>
      </c>
      <c r="H9" s="30">
        <v>0.46</v>
      </c>
      <c r="I9" s="27">
        <v>0.42</v>
      </c>
      <c r="J9" s="29">
        <f>(H9-I9)/H9*100</f>
        <v>8.6956521739130501</v>
      </c>
      <c r="K9" s="27">
        <v>1.0999999999999999E-2</v>
      </c>
      <c r="L9" s="27">
        <v>8.9999999999999993E-3</v>
      </c>
      <c r="M9" s="29">
        <f t="shared" ref="M9:M32" si="0">(K9-L9)/K9*100</f>
        <v>18.181818181818183</v>
      </c>
      <c r="N9" s="30">
        <v>8</v>
      </c>
      <c r="O9" s="27">
        <v>2</v>
      </c>
      <c r="P9" s="29">
        <f t="shared" ref="P9:P32" si="1">(N9-O9)/N9*100</f>
        <v>75</v>
      </c>
      <c r="Q9" s="29">
        <f>K9/H9</f>
        <v>2.3913043478260867E-2</v>
      </c>
    </row>
    <row r="10" spans="1:17" x14ac:dyDescent="0.25">
      <c r="A10" s="28">
        <v>42844</v>
      </c>
      <c r="B10" s="27">
        <v>0.42</v>
      </c>
      <c r="C10" s="27">
        <v>15</v>
      </c>
      <c r="D10" s="29">
        <f t="shared" ref="D10:D32" si="2">B10/C10</f>
        <v>2.8000000000000001E-2</v>
      </c>
      <c r="E10" s="27">
        <v>21991.439999999999</v>
      </c>
      <c r="F10" s="27">
        <v>15605.4</v>
      </c>
      <c r="G10" s="29">
        <f t="shared" ref="G10:G32" si="3">F10/E10*100</f>
        <v>70.961246739640515</v>
      </c>
      <c r="H10" s="27">
        <v>0.154</v>
      </c>
      <c r="I10" s="27">
        <v>2.1999999999999999E-2</v>
      </c>
      <c r="J10" s="29">
        <f t="shared" ref="J10:J32" si="4">(H10-I10)/H10*100</f>
        <v>85.714285714285722</v>
      </c>
      <c r="K10" s="27">
        <v>6.0000000000000001E-3</v>
      </c>
      <c r="L10" s="27">
        <v>4.0000000000000001E-3</v>
      </c>
      <c r="M10" s="29">
        <f t="shared" si="0"/>
        <v>33.333333333333329</v>
      </c>
      <c r="N10" s="27">
        <v>35</v>
      </c>
      <c r="O10" s="27">
        <v>3</v>
      </c>
      <c r="P10" s="29">
        <f t="shared" si="1"/>
        <v>91.428571428571431</v>
      </c>
      <c r="Q10" s="29">
        <f t="shared" ref="Q10:Q32" si="5">K10/H10</f>
        <v>3.896103896103896E-2</v>
      </c>
    </row>
    <row r="11" spans="1:17" x14ac:dyDescent="0.25">
      <c r="A11" s="28">
        <v>42866</v>
      </c>
      <c r="B11" s="27">
        <v>0.25</v>
      </c>
      <c r="C11" s="27">
        <v>15.5</v>
      </c>
      <c r="D11" s="29">
        <f t="shared" si="2"/>
        <v>1.6129032258064516E-2</v>
      </c>
      <c r="E11" s="27">
        <v>9913.2199999999993</v>
      </c>
      <c r="F11" s="27">
        <v>0</v>
      </c>
      <c r="G11" s="29">
        <f t="shared" si="3"/>
        <v>0</v>
      </c>
      <c r="H11" s="27">
        <v>0.105</v>
      </c>
      <c r="I11" s="27">
        <v>4.5999999999999999E-2</v>
      </c>
      <c r="J11" s="29">
        <f t="shared" si="4"/>
        <v>56.19047619047619</v>
      </c>
      <c r="K11" s="27">
        <v>1.0999999999999999E-2</v>
      </c>
      <c r="L11" s="27">
        <v>1.9E-2</v>
      </c>
      <c r="M11" s="29">
        <f t="shared" si="0"/>
        <v>-72.727272727272734</v>
      </c>
      <c r="N11" s="27">
        <v>27</v>
      </c>
      <c r="O11" s="27">
        <v>2</v>
      </c>
      <c r="P11" s="29">
        <f t="shared" si="1"/>
        <v>92.592592592592595</v>
      </c>
      <c r="Q11" s="29">
        <f t="shared" si="5"/>
        <v>0.10476190476190476</v>
      </c>
    </row>
    <row r="12" spans="1:17" x14ac:dyDescent="0.25">
      <c r="A12" s="28">
        <v>42870</v>
      </c>
      <c r="B12" s="27">
        <v>0.73</v>
      </c>
      <c r="C12" s="27">
        <v>20.75</v>
      </c>
      <c r="D12" s="29">
        <f t="shared" si="2"/>
        <v>3.5180722891566263E-2</v>
      </c>
      <c r="E12" s="27">
        <v>28993</v>
      </c>
      <c r="F12" s="27">
        <v>2095</v>
      </c>
      <c r="G12" s="29">
        <f t="shared" si="3"/>
        <v>7.2258821094746999</v>
      </c>
      <c r="H12" s="30">
        <v>5.1999999999999998E-2</v>
      </c>
      <c r="I12" s="27">
        <v>0.04</v>
      </c>
      <c r="J12" s="29">
        <f t="shared" si="4"/>
        <v>23.076923076923073</v>
      </c>
      <c r="K12" s="27">
        <v>8.0000000000000002E-3</v>
      </c>
      <c r="L12" s="27">
        <v>8.9999999999999993E-3</v>
      </c>
      <c r="M12" s="29">
        <f t="shared" si="0"/>
        <v>-12.499999999999989</v>
      </c>
      <c r="N12" s="30">
        <v>6</v>
      </c>
      <c r="O12" s="27">
        <v>2</v>
      </c>
      <c r="P12" s="29">
        <f t="shared" si="1"/>
        <v>66.666666666666657</v>
      </c>
      <c r="Q12" s="29">
        <f t="shared" si="5"/>
        <v>0.15384615384615385</v>
      </c>
    </row>
    <row r="13" spans="1:17" x14ac:dyDescent="0.25">
      <c r="A13" s="28">
        <v>42894</v>
      </c>
      <c r="B13" s="27">
        <v>0.32</v>
      </c>
      <c r="C13" s="27">
        <v>9.5</v>
      </c>
      <c r="D13" s="29">
        <f t="shared" si="2"/>
        <v>3.3684210526315789E-2</v>
      </c>
      <c r="E13" s="27">
        <v>13096.51</v>
      </c>
      <c r="F13" s="27">
        <v>0</v>
      </c>
      <c r="G13" s="29">
        <f t="shared" si="3"/>
        <v>0</v>
      </c>
      <c r="H13" s="27">
        <v>0.36</v>
      </c>
      <c r="I13" s="27">
        <v>0.1</v>
      </c>
      <c r="J13" s="29">
        <f t="shared" si="4"/>
        <v>72.222222222222229</v>
      </c>
      <c r="K13" s="27">
        <v>0.01</v>
      </c>
      <c r="L13" s="27">
        <v>2.4E-2</v>
      </c>
      <c r="M13" s="29">
        <f t="shared" si="0"/>
        <v>-140</v>
      </c>
      <c r="N13" s="27">
        <v>98</v>
      </c>
      <c r="O13" s="27">
        <v>5</v>
      </c>
      <c r="P13" s="29">
        <f t="shared" si="1"/>
        <v>94.897959183673478</v>
      </c>
      <c r="Q13" s="29">
        <f t="shared" si="5"/>
        <v>2.777777777777778E-2</v>
      </c>
    </row>
    <row r="14" spans="1:17" x14ac:dyDescent="0.25">
      <c r="A14" s="28">
        <v>42901</v>
      </c>
      <c r="B14" s="27">
        <v>0.69</v>
      </c>
      <c r="C14" s="27">
        <v>15.25</v>
      </c>
      <c r="D14" s="29">
        <f t="shared" si="2"/>
        <v>4.5245901639344256E-2</v>
      </c>
      <c r="E14" s="27">
        <v>4831</v>
      </c>
      <c r="F14" s="27">
        <v>0</v>
      </c>
      <c r="G14" s="29">
        <f t="shared" si="3"/>
        <v>0</v>
      </c>
      <c r="H14" s="30">
        <v>5.3999999999999999E-2</v>
      </c>
      <c r="I14" s="27">
        <v>6.8000000000000005E-2</v>
      </c>
      <c r="J14" s="29">
        <f t="shared" si="4"/>
        <v>-25.925925925925934</v>
      </c>
      <c r="K14" s="27">
        <v>1.7000000000000001E-2</v>
      </c>
      <c r="L14" s="27">
        <v>2.5000000000000001E-2</v>
      </c>
      <c r="M14" s="29">
        <f t="shared" si="0"/>
        <v>-47.058823529411761</v>
      </c>
      <c r="N14" s="27">
        <v>55</v>
      </c>
      <c r="O14" s="27">
        <v>4</v>
      </c>
      <c r="P14" s="29">
        <f t="shared" si="1"/>
        <v>92.72727272727272</v>
      </c>
      <c r="Q14" s="29">
        <f t="shared" si="5"/>
        <v>0.31481481481481483</v>
      </c>
    </row>
    <row r="15" spans="1:17" x14ac:dyDescent="0.25">
      <c r="A15" s="28">
        <v>43026</v>
      </c>
      <c r="B15" s="27">
        <v>1.64</v>
      </c>
      <c r="C15" s="27">
        <v>37.5</v>
      </c>
      <c r="D15" s="29">
        <f t="shared" si="2"/>
        <v>4.3733333333333332E-2</v>
      </c>
      <c r="E15" s="27">
        <v>11761</v>
      </c>
      <c r="F15" s="27">
        <v>9.2899999999999991</v>
      </c>
      <c r="G15" s="29">
        <f t="shared" si="3"/>
        <v>7.8989881812771015E-2</v>
      </c>
      <c r="H15" s="27">
        <v>0.20399999999999999</v>
      </c>
      <c r="I15" s="27">
        <v>6.8000000000000005E-2</v>
      </c>
      <c r="J15" s="29">
        <f t="shared" si="4"/>
        <v>66.666666666666657</v>
      </c>
      <c r="K15" s="27">
        <v>1.9E-2</v>
      </c>
      <c r="L15" s="27">
        <v>2.1999999999999999E-2</v>
      </c>
      <c r="M15" s="29">
        <f t="shared" si="0"/>
        <v>-15.789473684210522</v>
      </c>
      <c r="N15" s="27">
        <v>87.3</v>
      </c>
      <c r="O15" s="27">
        <v>15.6</v>
      </c>
      <c r="P15" s="29">
        <f t="shared" si="1"/>
        <v>82.130584192439869</v>
      </c>
      <c r="Q15" s="29">
        <f t="shared" si="5"/>
        <v>9.3137254901960786E-2</v>
      </c>
    </row>
    <row r="16" spans="1:17" x14ac:dyDescent="0.25">
      <c r="A16" s="28">
        <v>43041</v>
      </c>
      <c r="B16" s="27">
        <v>0.67</v>
      </c>
      <c r="C16" s="27">
        <v>26.6</v>
      </c>
      <c r="D16" s="29">
        <f t="shared" si="2"/>
        <v>2.518796992481203E-2</v>
      </c>
      <c r="E16" s="27">
        <v>10042</v>
      </c>
      <c r="F16" s="27">
        <v>0</v>
      </c>
      <c r="G16" s="29">
        <f t="shared" si="3"/>
        <v>0</v>
      </c>
      <c r="H16" s="27">
        <v>0.186</v>
      </c>
      <c r="I16" s="27">
        <v>6.4000000000000001E-2</v>
      </c>
      <c r="J16" s="29">
        <f t="shared" si="4"/>
        <v>65.591397849462368</v>
      </c>
      <c r="K16" s="27">
        <v>2.1999999999999999E-2</v>
      </c>
      <c r="L16" s="27">
        <v>2.1000000000000001E-2</v>
      </c>
      <c r="M16" s="29">
        <f t="shared" si="0"/>
        <v>4.5454545454545334</v>
      </c>
      <c r="N16" s="27">
        <v>40</v>
      </c>
      <c r="O16" s="27">
        <v>9</v>
      </c>
      <c r="P16" s="29">
        <f t="shared" si="1"/>
        <v>77.5</v>
      </c>
      <c r="Q16" s="29">
        <f t="shared" si="5"/>
        <v>0.11827956989247311</v>
      </c>
    </row>
    <row r="17" spans="1:17" x14ac:dyDescent="0.25">
      <c r="A17" s="28">
        <v>43043</v>
      </c>
      <c r="B17" s="27">
        <v>0.97</v>
      </c>
      <c r="C17" s="27">
        <v>23.8</v>
      </c>
      <c r="D17" s="29">
        <f t="shared" si="2"/>
        <v>4.0756302521008404E-2</v>
      </c>
      <c r="E17" s="27">
        <v>8850.6</v>
      </c>
      <c r="F17" s="27">
        <v>0</v>
      </c>
      <c r="G17" s="29">
        <f t="shared" si="3"/>
        <v>0</v>
      </c>
      <c r="H17" s="30">
        <v>4.3999999999999997E-2</v>
      </c>
      <c r="I17" s="27">
        <v>2.5999999999999999E-2</v>
      </c>
      <c r="J17" s="29">
        <f t="shared" si="4"/>
        <v>40.909090909090907</v>
      </c>
      <c r="K17" s="27">
        <v>2.5000000000000001E-2</v>
      </c>
      <c r="L17" s="27">
        <v>1.2999999999999999E-2</v>
      </c>
      <c r="M17" s="29">
        <f t="shared" si="0"/>
        <v>48.000000000000007</v>
      </c>
      <c r="N17" s="30">
        <v>17</v>
      </c>
      <c r="O17" s="27">
        <v>2</v>
      </c>
      <c r="P17" s="29">
        <f t="shared" si="1"/>
        <v>88.235294117647058</v>
      </c>
      <c r="Q17" s="29">
        <f t="shared" si="5"/>
        <v>0.56818181818181823</v>
      </c>
    </row>
    <row r="18" spans="1:17" x14ac:dyDescent="0.25">
      <c r="A18" s="28">
        <v>43047</v>
      </c>
      <c r="B18" s="27">
        <v>0.48</v>
      </c>
      <c r="C18" s="27">
        <v>28.4</v>
      </c>
      <c r="D18" s="29">
        <f t="shared" si="2"/>
        <v>1.6901408450704227E-2</v>
      </c>
      <c r="E18" s="27">
        <v>15460.3</v>
      </c>
      <c r="F18" s="27">
        <v>0</v>
      </c>
      <c r="G18" s="29">
        <f t="shared" si="3"/>
        <v>0</v>
      </c>
      <c r="H18" s="30">
        <v>8.2000000000000003E-2</v>
      </c>
      <c r="I18" s="27">
        <v>3.7999999999999999E-2</v>
      </c>
      <c r="J18" s="29">
        <f t="shared" si="4"/>
        <v>53.658536585365859</v>
      </c>
      <c r="K18" s="27">
        <v>0.01</v>
      </c>
      <c r="L18" s="27">
        <v>7.0000000000000001E-3</v>
      </c>
      <c r="M18" s="29">
        <f t="shared" si="0"/>
        <v>30</v>
      </c>
      <c r="N18" s="27">
        <v>21</v>
      </c>
      <c r="O18" s="27">
        <v>7</v>
      </c>
      <c r="P18" s="29">
        <f t="shared" si="1"/>
        <v>66.666666666666657</v>
      </c>
      <c r="Q18" s="29">
        <f t="shared" si="5"/>
        <v>0.12195121951219512</v>
      </c>
    </row>
    <row r="19" spans="1:17" x14ac:dyDescent="0.25">
      <c r="A19" s="28">
        <v>43051</v>
      </c>
      <c r="B19" s="27">
        <v>0.25</v>
      </c>
      <c r="C19" s="27">
        <v>5.17</v>
      </c>
      <c r="D19" s="29">
        <f t="shared" si="2"/>
        <v>4.8355899419729211E-2</v>
      </c>
      <c r="E19" s="27">
        <v>5254.9</v>
      </c>
      <c r="F19" s="27">
        <v>0</v>
      </c>
      <c r="G19" s="29">
        <f t="shared" si="3"/>
        <v>0</v>
      </c>
      <c r="H19" s="30">
        <v>7.0000000000000007E-2</v>
      </c>
      <c r="I19" s="27">
        <v>4.2000000000000003E-2</v>
      </c>
      <c r="J19" s="29">
        <f t="shared" si="4"/>
        <v>40</v>
      </c>
      <c r="K19" s="27">
        <v>8.9999999999999993E-3</v>
      </c>
      <c r="L19" s="27">
        <v>7.0000000000000001E-3</v>
      </c>
      <c r="M19" s="29">
        <f t="shared" si="0"/>
        <v>22.222222222222214</v>
      </c>
      <c r="N19" s="27">
        <v>28</v>
      </c>
      <c r="O19" s="27">
        <v>14</v>
      </c>
      <c r="P19" s="29">
        <f t="shared" si="1"/>
        <v>50</v>
      </c>
      <c r="Q19" s="29">
        <f t="shared" si="5"/>
        <v>0.12857142857142856</v>
      </c>
    </row>
    <row r="20" spans="1:17" x14ac:dyDescent="0.25">
      <c r="A20" s="28">
        <v>43052</v>
      </c>
      <c r="B20" s="27">
        <v>0.26</v>
      </c>
      <c r="C20" s="27">
        <v>3</v>
      </c>
      <c r="D20" s="29">
        <f t="shared" si="2"/>
        <v>8.666666666666667E-2</v>
      </c>
      <c r="E20" s="27">
        <v>1592.9</v>
      </c>
      <c r="F20" s="27">
        <v>0</v>
      </c>
      <c r="G20" s="29">
        <f t="shared" si="3"/>
        <v>0</v>
      </c>
      <c r="H20" s="27">
        <v>0.14799999999999999</v>
      </c>
      <c r="I20" s="27">
        <v>9.6000000000000002E-2</v>
      </c>
      <c r="J20" s="29">
        <f t="shared" si="4"/>
        <v>35.13513513513513</v>
      </c>
      <c r="K20" s="27">
        <v>1.4E-2</v>
      </c>
      <c r="L20" s="27">
        <v>1.7999999999999999E-2</v>
      </c>
      <c r="M20" s="29">
        <f t="shared" si="0"/>
        <v>-28.571428571428559</v>
      </c>
      <c r="N20" s="27">
        <v>74</v>
      </c>
      <c r="O20" s="27">
        <v>28</v>
      </c>
      <c r="P20" s="29">
        <f t="shared" si="1"/>
        <v>62.162162162162161</v>
      </c>
      <c r="Q20" s="29">
        <f t="shared" si="5"/>
        <v>9.45945945945946E-2</v>
      </c>
    </row>
    <row r="21" spans="1:17" x14ac:dyDescent="0.25">
      <c r="A21" s="28">
        <v>43058</v>
      </c>
      <c r="B21" s="27">
        <v>0.32</v>
      </c>
      <c r="C21" s="27">
        <v>13.25</v>
      </c>
      <c r="D21" s="29">
        <f t="shared" si="2"/>
        <v>2.4150943396226414E-2</v>
      </c>
      <c r="E21" s="27">
        <v>3764.25</v>
      </c>
      <c r="F21" s="27">
        <v>0</v>
      </c>
      <c r="G21" s="29">
        <f t="shared" si="3"/>
        <v>0</v>
      </c>
      <c r="H21" s="27">
        <v>8.2000000000000003E-2</v>
      </c>
      <c r="I21" s="27">
        <v>0.09</v>
      </c>
      <c r="J21" s="29">
        <f t="shared" si="4"/>
        <v>-9.7560975609756024</v>
      </c>
      <c r="K21" s="27">
        <v>0.04</v>
      </c>
      <c r="L21" s="27">
        <v>0.04</v>
      </c>
      <c r="M21" s="29">
        <f t="shared" si="0"/>
        <v>0</v>
      </c>
      <c r="N21" s="27">
        <v>44.6</v>
      </c>
      <c r="O21" s="27">
        <v>26.6</v>
      </c>
      <c r="P21" s="29">
        <f t="shared" si="1"/>
        <v>40.358744394618832</v>
      </c>
      <c r="Q21" s="29">
        <f t="shared" si="5"/>
        <v>0.48780487804878048</v>
      </c>
    </row>
    <row r="22" spans="1:17" x14ac:dyDescent="0.25">
      <c r="A22" s="28">
        <v>43097</v>
      </c>
      <c r="B22" s="27">
        <v>1.31</v>
      </c>
      <c r="C22" s="27">
        <v>24.5</v>
      </c>
      <c r="D22" s="29">
        <f t="shared" si="2"/>
        <v>5.3469387755102044E-2</v>
      </c>
      <c r="E22" s="27">
        <v>6451</v>
      </c>
      <c r="F22" s="27">
        <v>3.8</v>
      </c>
      <c r="G22" s="29">
        <f t="shared" si="3"/>
        <v>5.8905596031623E-2</v>
      </c>
      <c r="H22" s="27">
        <v>0.14199999999999999</v>
      </c>
      <c r="I22" s="27">
        <v>7.0000000000000007E-2</v>
      </c>
      <c r="J22" s="29">
        <f t="shared" si="4"/>
        <v>50.704225352112665</v>
      </c>
      <c r="K22" s="27">
        <v>1.7000000000000001E-2</v>
      </c>
      <c r="L22" s="27">
        <v>1.0999999999999999E-2</v>
      </c>
      <c r="M22" s="29">
        <f t="shared" si="0"/>
        <v>35.294117647058833</v>
      </c>
      <c r="N22" s="30">
        <v>20</v>
      </c>
      <c r="O22" s="27">
        <v>5</v>
      </c>
      <c r="P22" s="29">
        <f t="shared" si="1"/>
        <v>75</v>
      </c>
      <c r="Q22" s="29">
        <f t="shared" si="5"/>
        <v>0.11971830985915495</v>
      </c>
    </row>
    <row r="23" spans="1:17" x14ac:dyDescent="0.25">
      <c r="A23" s="28">
        <v>43104</v>
      </c>
      <c r="B23" s="27">
        <v>0.24</v>
      </c>
      <c r="C23" s="27">
        <v>7.2</v>
      </c>
      <c r="D23" s="29">
        <f t="shared" si="2"/>
        <v>3.3333333333333333E-2</v>
      </c>
      <c r="E23" s="27">
        <v>8517.9</v>
      </c>
      <c r="F23" s="27">
        <v>0</v>
      </c>
      <c r="G23" s="29">
        <f t="shared" si="3"/>
        <v>0</v>
      </c>
      <c r="H23" s="27">
        <v>0.122</v>
      </c>
      <c r="I23" s="27">
        <v>4.8000000000000001E-2</v>
      </c>
      <c r="J23" s="29">
        <f t="shared" si="4"/>
        <v>60.655737704918032</v>
      </c>
      <c r="K23" s="27">
        <v>1.2E-2</v>
      </c>
      <c r="L23" s="27">
        <v>1.2E-2</v>
      </c>
      <c r="M23" s="29">
        <f t="shared" si="0"/>
        <v>0</v>
      </c>
      <c r="N23" s="27">
        <v>30</v>
      </c>
      <c r="O23" s="27">
        <v>4</v>
      </c>
      <c r="P23" s="29">
        <f t="shared" si="1"/>
        <v>86.666666666666671</v>
      </c>
      <c r="Q23" s="29">
        <f t="shared" si="5"/>
        <v>9.8360655737704916E-2</v>
      </c>
    </row>
    <row r="24" spans="1:17" x14ac:dyDescent="0.25">
      <c r="A24" s="28">
        <v>43107</v>
      </c>
      <c r="B24" s="27">
        <v>0.49</v>
      </c>
      <c r="C24" s="27">
        <v>19.2</v>
      </c>
      <c r="D24" s="29">
        <f t="shared" si="2"/>
        <v>2.5520833333333333E-2</v>
      </c>
      <c r="E24" s="27">
        <v>12024</v>
      </c>
      <c r="F24" s="27">
        <v>0</v>
      </c>
      <c r="G24" s="29">
        <f t="shared" si="3"/>
        <v>0</v>
      </c>
      <c r="H24" s="30">
        <v>0.03</v>
      </c>
      <c r="I24" s="27">
        <v>4.8000000000000001E-2</v>
      </c>
      <c r="J24" s="29">
        <f t="shared" si="4"/>
        <v>-60.000000000000007</v>
      </c>
      <c r="K24" s="27">
        <v>8.0000000000000002E-3</v>
      </c>
      <c r="L24" s="27">
        <v>7.0000000000000001E-3</v>
      </c>
      <c r="M24" s="29">
        <f t="shared" si="0"/>
        <v>12.5</v>
      </c>
      <c r="N24" s="30">
        <v>13.5</v>
      </c>
      <c r="O24" s="27">
        <v>8</v>
      </c>
      <c r="P24" s="29">
        <f t="shared" si="1"/>
        <v>40.74074074074074</v>
      </c>
      <c r="Q24" s="29">
        <f t="shared" si="5"/>
        <v>0.26666666666666666</v>
      </c>
    </row>
    <row r="25" spans="1:17" x14ac:dyDescent="0.25">
      <c r="A25" s="28">
        <v>43108</v>
      </c>
      <c r="B25" s="27">
        <v>0.2</v>
      </c>
      <c r="C25" s="27">
        <v>5.6</v>
      </c>
      <c r="D25" s="29">
        <f t="shared" si="2"/>
        <v>3.5714285714285719E-2</v>
      </c>
      <c r="E25" s="27">
        <v>46.33</v>
      </c>
      <c r="F25" s="27">
        <v>17</v>
      </c>
      <c r="G25" s="29">
        <f t="shared" si="3"/>
        <v>36.693287286855167</v>
      </c>
      <c r="H25" s="30">
        <v>3.7999999999999999E-2</v>
      </c>
      <c r="I25" s="27">
        <v>3.4000000000000002E-2</v>
      </c>
      <c r="J25" s="29">
        <f t="shared" si="4"/>
        <v>10.526315789473676</v>
      </c>
      <c r="K25" s="27">
        <v>5.0000000000000001E-3</v>
      </c>
      <c r="L25" s="27">
        <v>7.0000000000000001E-3</v>
      </c>
      <c r="M25" s="29">
        <f t="shared" si="0"/>
        <v>-40</v>
      </c>
      <c r="N25" s="27">
        <v>23</v>
      </c>
      <c r="O25" s="27">
        <v>17.5</v>
      </c>
      <c r="P25" s="29">
        <f t="shared" si="1"/>
        <v>23.913043478260871</v>
      </c>
      <c r="Q25" s="29">
        <f t="shared" si="5"/>
        <v>0.13157894736842105</v>
      </c>
    </row>
    <row r="26" spans="1:17" x14ac:dyDescent="0.25">
      <c r="A26" s="28">
        <v>43126</v>
      </c>
      <c r="B26" s="27">
        <v>0.78</v>
      </c>
      <c r="C26" s="27">
        <v>17.7</v>
      </c>
      <c r="D26" s="29">
        <f t="shared" si="2"/>
        <v>4.4067796610169498E-2</v>
      </c>
      <c r="E26" s="27">
        <v>15710</v>
      </c>
      <c r="F26" s="27">
        <v>163.4</v>
      </c>
      <c r="G26" s="29">
        <f t="shared" si="3"/>
        <v>1.0401018459579885</v>
      </c>
      <c r="H26" s="30">
        <v>3.2000000000000001E-2</v>
      </c>
      <c r="I26" s="27">
        <v>4.8000000000000001E-2</v>
      </c>
      <c r="J26" s="29">
        <f t="shared" si="4"/>
        <v>-50</v>
      </c>
      <c r="K26" s="27">
        <v>5.0000000000000001E-3</v>
      </c>
      <c r="L26" s="27">
        <v>6.0000000000000001E-3</v>
      </c>
      <c r="M26" s="29">
        <f t="shared" si="0"/>
        <v>-20</v>
      </c>
      <c r="N26" s="27">
        <v>24</v>
      </c>
      <c r="O26" s="27">
        <v>19.5</v>
      </c>
      <c r="P26" s="29">
        <f t="shared" si="1"/>
        <v>18.75</v>
      </c>
      <c r="Q26" s="29">
        <f t="shared" si="5"/>
        <v>0.15625</v>
      </c>
    </row>
    <row r="27" spans="1:17" x14ac:dyDescent="0.25">
      <c r="A27" s="28">
        <v>43134</v>
      </c>
      <c r="B27" s="27">
        <v>0.35</v>
      </c>
      <c r="C27" s="27">
        <v>11.3</v>
      </c>
      <c r="D27" s="29">
        <f t="shared" si="2"/>
        <v>3.0973451327433624E-2</v>
      </c>
      <c r="E27" s="27">
        <v>7422.1</v>
      </c>
      <c r="F27" s="27">
        <v>0</v>
      </c>
      <c r="G27" s="29">
        <f t="shared" si="3"/>
        <v>0</v>
      </c>
      <c r="H27" s="30">
        <v>8.4000000000000005E-2</v>
      </c>
      <c r="I27" s="27">
        <v>4.5999999999999999E-2</v>
      </c>
      <c r="J27" s="29">
        <f t="shared" si="4"/>
        <v>45.238095238095241</v>
      </c>
      <c r="K27" s="27">
        <v>0.01</v>
      </c>
      <c r="L27" s="27">
        <v>1.2999999999999999E-2</v>
      </c>
      <c r="M27" s="29">
        <f t="shared" si="0"/>
        <v>-29.999999999999993</v>
      </c>
      <c r="N27" s="27">
        <v>27.5</v>
      </c>
      <c r="O27" s="27">
        <v>16</v>
      </c>
      <c r="P27" s="29">
        <f t="shared" si="1"/>
        <v>41.818181818181813</v>
      </c>
      <c r="Q27" s="29">
        <f t="shared" si="5"/>
        <v>0.11904761904761904</v>
      </c>
    </row>
    <row r="28" spans="1:17" x14ac:dyDescent="0.25">
      <c r="A28" s="28">
        <v>43144</v>
      </c>
      <c r="B28" s="27">
        <v>0.27</v>
      </c>
      <c r="C28" s="27">
        <v>3.4</v>
      </c>
      <c r="D28" s="29">
        <f t="shared" si="2"/>
        <v>7.9411764705882362E-2</v>
      </c>
      <c r="E28" s="27">
        <v>5061.2</v>
      </c>
      <c r="F28" s="27">
        <v>0</v>
      </c>
      <c r="G28" s="29">
        <f t="shared" si="3"/>
        <v>0</v>
      </c>
      <c r="H28" s="30">
        <v>9.6000000000000002E-2</v>
      </c>
      <c r="I28" s="27">
        <v>8.5999999999999993E-2</v>
      </c>
      <c r="J28" s="29">
        <f t="shared" si="4"/>
        <v>10.416666666666675</v>
      </c>
      <c r="K28" s="27">
        <v>1.7000000000000001E-2</v>
      </c>
      <c r="L28" s="27">
        <v>1.4999999999999999E-2</v>
      </c>
      <c r="M28" s="29">
        <f t="shared" si="0"/>
        <v>11.764705882352951</v>
      </c>
      <c r="N28" s="27">
        <v>28</v>
      </c>
      <c r="O28" s="27">
        <v>16.2</v>
      </c>
      <c r="P28" s="29">
        <f t="shared" si="1"/>
        <v>42.142857142857146</v>
      </c>
      <c r="Q28" s="29">
        <f t="shared" si="5"/>
        <v>0.17708333333333334</v>
      </c>
    </row>
    <row r="29" spans="1:17" x14ac:dyDescent="0.25">
      <c r="A29" s="28">
        <v>43159</v>
      </c>
      <c r="B29" s="27">
        <v>0.65</v>
      </c>
      <c r="C29" s="27">
        <v>12.4</v>
      </c>
      <c r="D29" s="29">
        <f t="shared" si="2"/>
        <v>5.2419354838709679E-2</v>
      </c>
      <c r="E29" s="27">
        <v>17488.3</v>
      </c>
      <c r="F29" s="27">
        <v>0</v>
      </c>
      <c r="G29" s="29">
        <f t="shared" si="3"/>
        <v>0</v>
      </c>
      <c r="H29" s="27">
        <v>0.112</v>
      </c>
      <c r="I29" s="27">
        <v>5.6000000000000001E-2</v>
      </c>
      <c r="J29" s="29">
        <f t="shared" si="4"/>
        <v>50</v>
      </c>
      <c r="K29" s="27">
        <v>1.6E-2</v>
      </c>
      <c r="L29" s="27">
        <v>2.1999999999999999E-2</v>
      </c>
      <c r="M29" s="29">
        <f t="shared" si="0"/>
        <v>-37.499999999999986</v>
      </c>
      <c r="N29" s="27">
        <v>46</v>
      </c>
      <c r="O29" s="27">
        <v>5.5</v>
      </c>
      <c r="P29" s="29">
        <f t="shared" si="1"/>
        <v>88.043478260869563</v>
      </c>
      <c r="Q29" s="29">
        <f t="shared" si="5"/>
        <v>0.14285714285714285</v>
      </c>
    </row>
    <row r="30" spans="1:17" x14ac:dyDescent="0.25">
      <c r="A30" s="28">
        <v>43167</v>
      </c>
      <c r="B30" s="27">
        <v>0.48</v>
      </c>
      <c r="C30" s="27">
        <v>13.4</v>
      </c>
      <c r="D30" s="29">
        <f t="shared" si="2"/>
        <v>3.5820895522388055E-2</v>
      </c>
      <c r="E30" s="27">
        <v>9440.6</v>
      </c>
      <c r="F30" s="27">
        <v>0</v>
      </c>
      <c r="G30" s="29">
        <f t="shared" si="3"/>
        <v>0</v>
      </c>
      <c r="H30" s="27">
        <v>0.13800000000000001</v>
      </c>
      <c r="I30" s="27">
        <v>5.8000000000000003E-2</v>
      </c>
      <c r="J30" s="29">
        <f t="shared" si="4"/>
        <v>57.971014492753625</v>
      </c>
      <c r="K30" s="27">
        <v>1.2E-2</v>
      </c>
      <c r="L30" s="27">
        <v>1.4E-2</v>
      </c>
      <c r="M30" s="29">
        <f t="shared" si="0"/>
        <v>-16.666666666666664</v>
      </c>
      <c r="N30" s="27">
        <v>60</v>
      </c>
      <c r="O30" s="27">
        <v>12</v>
      </c>
      <c r="P30" s="29">
        <f t="shared" si="1"/>
        <v>80</v>
      </c>
      <c r="Q30" s="29">
        <f t="shared" si="5"/>
        <v>8.6956521739130432E-2</v>
      </c>
    </row>
    <row r="31" spans="1:17" x14ac:dyDescent="0.25">
      <c r="A31" s="28">
        <v>43172</v>
      </c>
      <c r="B31" s="27">
        <v>0.15</v>
      </c>
      <c r="C31" s="27">
        <v>5</v>
      </c>
      <c r="D31" s="29">
        <f t="shared" si="2"/>
        <v>0.03</v>
      </c>
      <c r="E31" s="27">
        <v>1880.8</v>
      </c>
      <c r="F31" s="27">
        <v>0</v>
      </c>
      <c r="G31" s="29">
        <f t="shared" si="3"/>
        <v>0</v>
      </c>
      <c r="H31" s="27">
        <v>0.14000000000000001</v>
      </c>
      <c r="I31" s="27">
        <v>6.4000000000000001E-2</v>
      </c>
      <c r="J31" s="29">
        <f t="shared" si="4"/>
        <v>54.285714285714292</v>
      </c>
      <c r="K31" s="27">
        <v>1.2999999999999999E-2</v>
      </c>
      <c r="L31" s="27">
        <v>1.0999999999999999E-2</v>
      </c>
      <c r="M31" s="29">
        <f t="shared" si="0"/>
        <v>15.384615384615385</v>
      </c>
      <c r="N31" s="27">
        <v>58</v>
      </c>
      <c r="O31" s="27">
        <v>11.5</v>
      </c>
      <c r="P31" s="29">
        <f t="shared" si="1"/>
        <v>80.172413793103445</v>
      </c>
      <c r="Q31" s="29">
        <f t="shared" si="5"/>
        <v>9.2857142857142846E-2</v>
      </c>
    </row>
    <row r="32" spans="1:17" x14ac:dyDescent="0.25">
      <c r="A32" s="28">
        <v>43181</v>
      </c>
      <c r="B32" s="27">
        <v>0.4</v>
      </c>
      <c r="C32" s="27">
        <v>13.25</v>
      </c>
      <c r="D32" s="29">
        <f t="shared" si="2"/>
        <v>3.0188679245283019E-2</v>
      </c>
      <c r="E32" s="27">
        <v>16627</v>
      </c>
      <c r="F32" s="27">
        <v>0</v>
      </c>
      <c r="G32" s="29">
        <f t="shared" si="3"/>
        <v>0</v>
      </c>
      <c r="H32" s="27">
        <v>0.14000000000000001</v>
      </c>
      <c r="I32" s="27">
        <v>0.1</v>
      </c>
      <c r="J32" s="29">
        <f t="shared" si="4"/>
        <v>28.571428571428577</v>
      </c>
      <c r="K32" s="27">
        <v>1.2E-2</v>
      </c>
      <c r="L32" s="27">
        <v>1.0999999999999999E-2</v>
      </c>
      <c r="M32" s="29">
        <f t="shared" si="0"/>
        <v>8.333333333333341</v>
      </c>
      <c r="N32" s="27">
        <v>74.5</v>
      </c>
      <c r="O32" s="27">
        <v>26</v>
      </c>
      <c r="P32" s="29">
        <f t="shared" si="1"/>
        <v>65.100671140939596</v>
      </c>
      <c r="Q32" s="29">
        <f t="shared" si="5"/>
        <v>8.5714285714285701E-2</v>
      </c>
    </row>
    <row r="34" spans="1:18" s="3" customFormat="1" x14ac:dyDescent="0.25">
      <c r="A34" s="24"/>
      <c r="B34" s="64" t="s">
        <v>12</v>
      </c>
      <c r="C34" s="65"/>
      <c r="D34" s="65"/>
      <c r="E34" s="65"/>
      <c r="F34" s="65"/>
      <c r="G34" s="66"/>
      <c r="H34" s="64" t="s">
        <v>4</v>
      </c>
      <c r="I34" s="65"/>
      <c r="J34" s="66"/>
      <c r="K34" s="64" t="s">
        <v>5</v>
      </c>
      <c r="L34" s="65"/>
      <c r="M34" s="66"/>
      <c r="N34" s="64" t="s">
        <v>6</v>
      </c>
      <c r="O34" s="65"/>
      <c r="P34" s="66"/>
      <c r="Q34" s="69" t="s">
        <v>35</v>
      </c>
      <c r="R34" s="69"/>
    </row>
    <row r="35" spans="1:18" s="3" customFormat="1" ht="45" x14ac:dyDescent="0.25">
      <c r="A35" s="24" t="s">
        <v>46</v>
      </c>
      <c r="B35" s="24" t="s">
        <v>7</v>
      </c>
      <c r="C35" s="24" t="s">
        <v>8</v>
      </c>
      <c r="D35" s="24" t="s">
        <v>16</v>
      </c>
      <c r="E35" s="24" t="s">
        <v>10</v>
      </c>
      <c r="F35" s="24" t="s">
        <v>9</v>
      </c>
      <c r="G35" s="24" t="s">
        <v>11</v>
      </c>
      <c r="H35" s="24" t="s">
        <v>1</v>
      </c>
      <c r="I35" s="24" t="s">
        <v>2</v>
      </c>
      <c r="J35" s="24" t="s">
        <v>3</v>
      </c>
      <c r="K35" s="24" t="s">
        <v>1</v>
      </c>
      <c r="L35" s="24" t="s">
        <v>2</v>
      </c>
      <c r="M35" s="24" t="s">
        <v>3</v>
      </c>
      <c r="N35" s="24" t="s">
        <v>1</v>
      </c>
      <c r="O35" s="24" t="s">
        <v>2</v>
      </c>
      <c r="P35" s="24" t="s">
        <v>3</v>
      </c>
      <c r="Q35" s="24" t="s">
        <v>37</v>
      </c>
      <c r="R35" s="24" t="s">
        <v>38</v>
      </c>
    </row>
    <row r="36" spans="1:18" x14ac:dyDescent="0.25">
      <c r="A36" s="3" t="s">
        <v>13</v>
      </c>
      <c r="B36" s="29">
        <f>MEDIAN(B9:B32)</f>
        <v>0.41000000000000003</v>
      </c>
      <c r="C36" s="29">
        <f t="shared" ref="C36:P36" si="6">MEDIAN(C9:C32)</f>
        <v>13.324999999999999</v>
      </c>
      <c r="D36" s="29">
        <f t="shared" si="6"/>
        <v>3.5447504302925995E-2</v>
      </c>
      <c r="E36" s="29">
        <f t="shared" si="6"/>
        <v>9676.91</v>
      </c>
      <c r="F36" s="29">
        <f t="shared" si="6"/>
        <v>0</v>
      </c>
      <c r="G36" s="29">
        <f t="shared" si="6"/>
        <v>0</v>
      </c>
      <c r="H36" s="29">
        <f t="shared" si="6"/>
        <v>0.1085</v>
      </c>
      <c r="I36" s="29">
        <f t="shared" si="6"/>
        <v>5.7000000000000002E-2</v>
      </c>
      <c r="J36" s="29">
        <f t="shared" si="6"/>
        <v>43.073593073593074</v>
      </c>
      <c r="K36" s="29">
        <f t="shared" si="6"/>
        <v>1.2E-2</v>
      </c>
      <c r="L36" s="29">
        <f t="shared" si="6"/>
        <v>1.2500000000000001E-2</v>
      </c>
      <c r="M36" s="29">
        <f t="shared" si="6"/>
        <v>0</v>
      </c>
      <c r="N36" s="29">
        <f t="shared" si="6"/>
        <v>29</v>
      </c>
      <c r="O36" s="29">
        <f t="shared" si="6"/>
        <v>8.5</v>
      </c>
      <c r="P36" s="29">
        <f t="shared" si="6"/>
        <v>75</v>
      </c>
      <c r="Q36" s="29">
        <f>MEDIAN(Q9:Q32)</f>
        <v>0.119382964453387</v>
      </c>
      <c r="R36" s="4">
        <v>0.13600000000000001</v>
      </c>
    </row>
    <row r="37" spans="1:18" x14ac:dyDescent="0.25">
      <c r="A37" s="3" t="s">
        <v>14</v>
      </c>
      <c r="B37" s="29">
        <f>AVERAGE(B9:B32)</f>
        <v>0.52416666666666667</v>
      </c>
      <c r="C37" s="29">
        <f t="shared" ref="C37:P37" si="7">AVERAGE(C9:C32)</f>
        <v>14.707083333333332</v>
      </c>
      <c r="D37" s="29">
        <f t="shared" si="7"/>
        <v>3.9007583945147216E-2</v>
      </c>
      <c r="E37" s="29">
        <f t="shared" si="7"/>
        <v>10699.837083333332</v>
      </c>
      <c r="F37" s="29">
        <f t="shared" si="7"/>
        <v>745.57875000000013</v>
      </c>
      <c r="G37" s="29">
        <f t="shared" si="7"/>
        <v>4.8357672274905319</v>
      </c>
      <c r="H37" s="29">
        <f t="shared" si="7"/>
        <v>0.12812499999999999</v>
      </c>
      <c r="I37" s="29">
        <f t="shared" si="7"/>
        <v>7.4083333333333376E-2</v>
      </c>
      <c r="J37" s="29">
        <f t="shared" si="7"/>
        <v>32.106148380741764</v>
      </c>
      <c r="K37" s="29">
        <f t="shared" si="7"/>
        <v>1.3708333333333338E-2</v>
      </c>
      <c r="L37" s="29">
        <f t="shared" si="7"/>
        <v>1.4458333333333337E-2</v>
      </c>
      <c r="M37" s="29">
        <f t="shared" si="7"/>
        <v>-9.2189193603667245</v>
      </c>
      <c r="N37" s="29">
        <f t="shared" si="7"/>
        <v>39.391666666666666</v>
      </c>
      <c r="O37" s="29">
        <f t="shared" si="7"/>
        <v>10.891666666666666</v>
      </c>
      <c r="P37" s="29">
        <f t="shared" si="7"/>
        <v>67.613106965580457</v>
      </c>
      <c r="Q37" s="29">
        <f>AVERAGE(Q9:Q32)</f>
        <v>0.15640358843849184</v>
      </c>
      <c r="R37" s="4">
        <v>0.13866666666666666</v>
      </c>
    </row>
    <row r="38" spans="1:18" x14ac:dyDescent="0.25">
      <c r="A38" s="3" t="s">
        <v>15</v>
      </c>
      <c r="B38" s="29">
        <f>STDEV(B9:B32)</f>
        <v>0.36470257884266832</v>
      </c>
      <c r="C38" s="29">
        <f t="shared" ref="C38:P38" si="8">STDEV(C9:C32)</f>
        <v>8.8557760464037294</v>
      </c>
      <c r="D38" s="29">
        <f t="shared" si="8"/>
        <v>1.6839184687583657E-2</v>
      </c>
      <c r="E38" s="29">
        <f t="shared" si="8"/>
        <v>7086.684766960153</v>
      </c>
      <c r="F38" s="29">
        <f t="shared" si="8"/>
        <v>3193.7664783903147</v>
      </c>
      <c r="G38" s="29">
        <f t="shared" si="8"/>
        <v>15.980925167560908</v>
      </c>
      <c r="H38" s="29">
        <f t="shared" si="8"/>
        <v>0.10031529100140042</v>
      </c>
      <c r="I38" s="29">
        <f t="shared" si="8"/>
        <v>7.7037493224525619E-2</v>
      </c>
      <c r="J38" s="29">
        <f t="shared" si="8"/>
        <v>37.72337500875819</v>
      </c>
      <c r="K38" s="29">
        <f t="shared" si="8"/>
        <v>7.5669715191095024E-3</v>
      </c>
      <c r="L38" s="29">
        <f t="shared" si="8"/>
        <v>8.2196962107550751E-3</v>
      </c>
      <c r="M38" s="29">
        <f t="shared" si="8"/>
        <v>40.580901107899251</v>
      </c>
      <c r="N38" s="29">
        <f t="shared" si="8"/>
        <v>25.022006256522474</v>
      </c>
      <c r="O38" s="29">
        <f t="shared" si="8"/>
        <v>8.2680062612598402</v>
      </c>
      <c r="P38" s="29">
        <f t="shared" si="8"/>
        <v>22.770340072830294</v>
      </c>
      <c r="Q38" s="29">
        <f>STDEV(Q9:Q32)</f>
        <v>0.13181647858469797</v>
      </c>
      <c r="R38" s="4">
        <v>5.3974531030848268E-2</v>
      </c>
    </row>
    <row r="39" spans="1:18" x14ac:dyDescent="0.25">
      <c r="A39" s="3" t="s">
        <v>31</v>
      </c>
      <c r="B39" s="29">
        <f>B38/B37</f>
        <v>0.69577598507345306</v>
      </c>
      <c r="C39" s="29">
        <f t="shared" ref="C39:Q39" si="9">C38/C37</f>
        <v>0.60214359609510593</v>
      </c>
      <c r="D39" s="29">
        <f t="shared" si="9"/>
        <v>0.43169001985006444</v>
      </c>
      <c r="E39" s="29">
        <f t="shared" si="9"/>
        <v>0.66231707191119493</v>
      </c>
      <c r="F39" s="29">
        <f t="shared" si="9"/>
        <v>4.2836071687803789</v>
      </c>
      <c r="G39" s="29">
        <f t="shared" si="9"/>
        <v>3.30473416435597</v>
      </c>
      <c r="H39" s="29">
        <f t="shared" si="9"/>
        <v>0.78294861269385707</v>
      </c>
      <c r="I39" s="29">
        <f t="shared" si="9"/>
        <v>1.0398761740093441</v>
      </c>
      <c r="J39" s="29">
        <f t="shared" si="9"/>
        <v>1.1749579725790407</v>
      </c>
      <c r="K39" s="29">
        <f t="shared" si="9"/>
        <v>0.55199792236665046</v>
      </c>
      <c r="L39" s="29">
        <f t="shared" si="9"/>
        <v>0.56850924800611458</v>
      </c>
      <c r="M39" s="29">
        <f t="shared" si="9"/>
        <v>-4.4019151835042152</v>
      </c>
      <c r="N39" s="29">
        <f t="shared" si="9"/>
        <v>0.63521065174163249</v>
      </c>
      <c r="O39" s="29">
        <f t="shared" si="9"/>
        <v>0.7591130461753488</v>
      </c>
      <c r="P39" s="29">
        <f t="shared" si="9"/>
        <v>0.33677405306077568</v>
      </c>
      <c r="Q39" s="29">
        <f t="shared" si="9"/>
        <v>0.84279702211907281</v>
      </c>
      <c r="R39" s="4">
        <v>0.38923940647246347</v>
      </c>
    </row>
    <row r="40" spans="1:18" x14ac:dyDescent="0.25">
      <c r="A40" s="3" t="s">
        <v>32</v>
      </c>
      <c r="J40" s="27">
        <v>57.1</v>
      </c>
      <c r="P40" s="27">
        <v>77.5</v>
      </c>
    </row>
    <row r="41" spans="1:18" x14ac:dyDescent="0.25">
      <c r="A41" s="3" t="s">
        <v>33</v>
      </c>
      <c r="J41" s="27">
        <v>57</v>
      </c>
      <c r="P41" s="27">
        <v>67.2</v>
      </c>
    </row>
    <row r="42" spans="1:18" x14ac:dyDescent="0.25">
      <c r="A42" s="3" t="s">
        <v>174</v>
      </c>
      <c r="P42" s="27">
        <v>59.9</v>
      </c>
    </row>
    <row r="44" spans="1:18" ht="26.25" x14ac:dyDescent="0.25">
      <c r="A44" s="7" t="s">
        <v>17</v>
      </c>
    </row>
    <row r="45" spans="1:18" ht="30" x14ac:dyDescent="0.25">
      <c r="A45" s="24" t="s">
        <v>1</v>
      </c>
      <c r="B45" s="24" t="s">
        <v>3</v>
      </c>
    </row>
    <row r="46" spans="1:18" x14ac:dyDescent="0.25">
      <c r="A46" s="30">
        <v>0.46</v>
      </c>
      <c r="B46" s="27">
        <v>8.6956521739130501</v>
      </c>
    </row>
    <row r="47" spans="1:18" x14ac:dyDescent="0.25">
      <c r="A47" s="27">
        <v>0.154</v>
      </c>
      <c r="B47" s="27">
        <v>85.714285714285722</v>
      </c>
    </row>
    <row r="48" spans="1:18" x14ac:dyDescent="0.25">
      <c r="A48" s="27">
        <v>0.105</v>
      </c>
      <c r="B48" s="27">
        <v>56.19047619047619</v>
      </c>
    </row>
    <row r="49" spans="1:2" x14ac:dyDescent="0.25">
      <c r="A49" s="30">
        <v>5.1999999999999998E-2</v>
      </c>
      <c r="B49" s="27">
        <v>23.076923076923073</v>
      </c>
    </row>
    <row r="50" spans="1:2" x14ac:dyDescent="0.25">
      <c r="A50" s="27">
        <v>0.36</v>
      </c>
      <c r="B50" s="27">
        <v>72.222222222222229</v>
      </c>
    </row>
    <row r="51" spans="1:2" x14ac:dyDescent="0.25">
      <c r="A51" s="30">
        <v>0.54</v>
      </c>
      <c r="B51" s="27">
        <v>-25.925925925925924</v>
      </c>
    </row>
    <row r="52" spans="1:2" x14ac:dyDescent="0.25">
      <c r="A52" s="27">
        <v>0.20399999999999999</v>
      </c>
      <c r="B52" s="27">
        <v>66.666666666666657</v>
      </c>
    </row>
    <row r="53" spans="1:2" x14ac:dyDescent="0.25">
      <c r="A53" s="27">
        <v>0.186</v>
      </c>
      <c r="B53" s="27">
        <v>65.591397849462368</v>
      </c>
    </row>
    <row r="54" spans="1:2" x14ac:dyDescent="0.25">
      <c r="A54" s="30">
        <v>4.3999999999999997E-2</v>
      </c>
      <c r="B54" s="27">
        <v>40.909090909090907</v>
      </c>
    </row>
    <row r="55" spans="1:2" x14ac:dyDescent="0.25">
      <c r="A55" s="30">
        <v>8.2000000000000003E-2</v>
      </c>
      <c r="B55" s="27">
        <v>53.658536585365859</v>
      </c>
    </row>
    <row r="56" spans="1:2" x14ac:dyDescent="0.25">
      <c r="A56" s="30">
        <v>7.0000000000000007E-2</v>
      </c>
      <c r="B56" s="27">
        <v>40</v>
      </c>
    </row>
    <row r="57" spans="1:2" x14ac:dyDescent="0.25">
      <c r="A57" s="27">
        <v>0.14799999999999999</v>
      </c>
      <c r="B57" s="27">
        <v>35.13513513513513</v>
      </c>
    </row>
    <row r="58" spans="1:2" x14ac:dyDescent="0.25">
      <c r="A58" s="27">
        <v>8.2000000000000003E-2</v>
      </c>
      <c r="B58" s="27">
        <v>-9.7560975609756024</v>
      </c>
    </row>
    <row r="59" spans="1:2" x14ac:dyDescent="0.25">
      <c r="A59" s="27">
        <v>0.14199999999999999</v>
      </c>
      <c r="B59" s="27">
        <v>50.704225352112665</v>
      </c>
    </row>
    <row r="60" spans="1:2" x14ac:dyDescent="0.25">
      <c r="A60" s="27">
        <v>0.122</v>
      </c>
      <c r="B60" s="27">
        <v>60.655737704918032</v>
      </c>
    </row>
    <row r="61" spans="1:2" x14ac:dyDescent="0.25">
      <c r="A61" s="30">
        <v>0.03</v>
      </c>
      <c r="B61" s="27">
        <v>-60.000000000000007</v>
      </c>
    </row>
    <row r="62" spans="1:2" x14ac:dyDescent="0.25">
      <c r="A62" s="30">
        <v>3.7999999999999999E-2</v>
      </c>
      <c r="B62" s="27">
        <v>10.526315789473676</v>
      </c>
    </row>
    <row r="63" spans="1:2" x14ac:dyDescent="0.25">
      <c r="A63" s="30">
        <v>3.2000000000000001E-2</v>
      </c>
      <c r="B63" s="27">
        <v>-50</v>
      </c>
    </row>
    <row r="64" spans="1:2" x14ac:dyDescent="0.25">
      <c r="A64" s="30">
        <v>8.4000000000000005E-2</v>
      </c>
      <c r="B64" s="27">
        <v>45.238095238095241</v>
      </c>
    </row>
    <row r="65" spans="1:2" x14ac:dyDescent="0.25">
      <c r="A65" s="30">
        <v>9.6000000000000002E-2</v>
      </c>
      <c r="B65" s="27">
        <v>10.416666666666675</v>
      </c>
    </row>
    <row r="66" spans="1:2" x14ac:dyDescent="0.25">
      <c r="A66" s="27">
        <v>0.112</v>
      </c>
      <c r="B66" s="27">
        <v>50</v>
      </c>
    </row>
    <row r="67" spans="1:2" x14ac:dyDescent="0.25">
      <c r="A67" s="27">
        <v>0.13800000000000001</v>
      </c>
      <c r="B67" s="27">
        <v>57.971014492753625</v>
      </c>
    </row>
    <row r="68" spans="1:2" x14ac:dyDescent="0.25">
      <c r="A68" s="27">
        <v>0.14000000000000001</v>
      </c>
      <c r="B68" s="27">
        <v>54.285714285714292</v>
      </c>
    </row>
    <row r="69" spans="1:2" x14ac:dyDescent="0.25">
      <c r="A69" s="27">
        <v>0.14000000000000001</v>
      </c>
      <c r="B69" s="27">
        <v>28.571428571428577</v>
      </c>
    </row>
    <row r="72" spans="1:2" ht="30" x14ac:dyDescent="0.25">
      <c r="A72" s="24" t="s">
        <v>1</v>
      </c>
      <c r="B72" s="24" t="s">
        <v>3</v>
      </c>
    </row>
    <row r="73" spans="1:2" x14ac:dyDescent="0.25">
      <c r="A73" s="30">
        <v>8</v>
      </c>
      <c r="B73" s="27">
        <v>75</v>
      </c>
    </row>
    <row r="74" spans="1:2" x14ac:dyDescent="0.25">
      <c r="A74" s="27">
        <v>35</v>
      </c>
      <c r="B74" s="27">
        <v>91.428571428571431</v>
      </c>
    </row>
    <row r="75" spans="1:2" x14ac:dyDescent="0.25">
      <c r="A75" s="27">
        <v>27</v>
      </c>
      <c r="B75" s="27">
        <v>92.592592592592595</v>
      </c>
    </row>
    <row r="76" spans="1:2" x14ac:dyDescent="0.25">
      <c r="A76" s="30">
        <v>6</v>
      </c>
      <c r="B76" s="27">
        <v>66.666666666666657</v>
      </c>
    </row>
    <row r="77" spans="1:2" x14ac:dyDescent="0.25">
      <c r="A77" s="27">
        <v>98</v>
      </c>
      <c r="B77" s="27">
        <v>94.897959183673478</v>
      </c>
    </row>
    <row r="78" spans="1:2" x14ac:dyDescent="0.25">
      <c r="A78" s="27">
        <v>55</v>
      </c>
      <c r="B78" s="27">
        <v>92.72727272727272</v>
      </c>
    </row>
    <row r="79" spans="1:2" x14ac:dyDescent="0.25">
      <c r="A79" s="27">
        <v>87.3</v>
      </c>
      <c r="B79" s="27">
        <v>82.130584192439869</v>
      </c>
    </row>
    <row r="80" spans="1:2" x14ac:dyDescent="0.25">
      <c r="A80" s="27">
        <v>40</v>
      </c>
      <c r="B80" s="27">
        <v>77.5</v>
      </c>
    </row>
    <row r="81" spans="1:2" x14ac:dyDescent="0.25">
      <c r="A81" s="30">
        <v>17</v>
      </c>
      <c r="B81" s="27">
        <v>88.235294117647058</v>
      </c>
    </row>
    <row r="82" spans="1:2" x14ac:dyDescent="0.25">
      <c r="A82" s="27">
        <v>21</v>
      </c>
      <c r="B82" s="27">
        <v>66.666666666666657</v>
      </c>
    </row>
    <row r="83" spans="1:2" x14ac:dyDescent="0.25">
      <c r="A83" s="27">
        <v>28</v>
      </c>
      <c r="B83" s="27">
        <v>50</v>
      </c>
    </row>
    <row r="84" spans="1:2" x14ac:dyDescent="0.25">
      <c r="A84" s="27">
        <v>74</v>
      </c>
      <c r="B84" s="27">
        <v>62.162162162162161</v>
      </c>
    </row>
    <row r="85" spans="1:2" x14ac:dyDescent="0.25">
      <c r="A85" s="27">
        <v>44.6</v>
      </c>
      <c r="B85" s="27">
        <v>40.358744394618832</v>
      </c>
    </row>
    <row r="86" spans="1:2" x14ac:dyDescent="0.25">
      <c r="A86" s="30">
        <v>20</v>
      </c>
      <c r="B86" s="27">
        <v>75</v>
      </c>
    </row>
    <row r="87" spans="1:2" x14ac:dyDescent="0.25">
      <c r="A87" s="27">
        <v>30</v>
      </c>
      <c r="B87" s="27">
        <v>86.666666666666671</v>
      </c>
    </row>
    <row r="88" spans="1:2" x14ac:dyDescent="0.25">
      <c r="A88" s="30">
        <v>13.5</v>
      </c>
      <c r="B88" s="27">
        <v>40.74074074074074</v>
      </c>
    </row>
    <row r="89" spans="1:2" x14ac:dyDescent="0.25">
      <c r="A89" s="27">
        <v>23</v>
      </c>
      <c r="B89" s="27">
        <v>23.913043478260871</v>
      </c>
    </row>
    <row r="90" spans="1:2" x14ac:dyDescent="0.25">
      <c r="A90" s="27">
        <v>24</v>
      </c>
      <c r="B90" s="27">
        <v>18.75</v>
      </c>
    </row>
    <row r="91" spans="1:2" x14ac:dyDescent="0.25">
      <c r="A91" s="27">
        <v>27.5</v>
      </c>
      <c r="B91" s="27">
        <v>41.818181818181813</v>
      </c>
    </row>
    <row r="92" spans="1:2" x14ac:dyDescent="0.25">
      <c r="A92" s="27">
        <v>28</v>
      </c>
      <c r="B92" s="27">
        <v>42.142857142857146</v>
      </c>
    </row>
    <row r="93" spans="1:2" x14ac:dyDescent="0.25">
      <c r="A93" s="27">
        <v>46</v>
      </c>
      <c r="B93" s="27">
        <v>88.043478260869563</v>
      </c>
    </row>
    <row r="94" spans="1:2" x14ac:dyDescent="0.25">
      <c r="A94" s="27">
        <v>60</v>
      </c>
      <c r="B94" s="27">
        <v>80</v>
      </c>
    </row>
    <row r="95" spans="1:2" x14ac:dyDescent="0.25">
      <c r="A95" s="27">
        <v>58</v>
      </c>
      <c r="B95" s="27">
        <v>80.172413793103445</v>
      </c>
    </row>
    <row r="96" spans="1:2" x14ac:dyDescent="0.25">
      <c r="A96" s="27">
        <v>74.5</v>
      </c>
      <c r="B96" s="27">
        <v>65.100671140939596</v>
      </c>
    </row>
  </sheetData>
  <mergeCells count="14">
    <mergeCell ref="D1:E1"/>
    <mergeCell ref="D2:E2"/>
    <mergeCell ref="D3:E3"/>
    <mergeCell ref="D4:E4"/>
    <mergeCell ref="B7:G7"/>
    <mergeCell ref="K7:M7"/>
    <mergeCell ref="N7:P7"/>
    <mergeCell ref="Q7:Q8"/>
    <mergeCell ref="B34:G34"/>
    <mergeCell ref="H34:J34"/>
    <mergeCell ref="K34:M34"/>
    <mergeCell ref="N34:P34"/>
    <mergeCell ref="Q34:R34"/>
    <mergeCell ref="H7:J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topLeftCell="A43" workbookViewId="0">
      <selection activeCell="P52" sqref="P52"/>
    </sheetView>
  </sheetViews>
  <sheetFormatPr defaultColWidth="8.7109375" defaultRowHeight="15" x14ac:dyDescent="0.25"/>
  <cols>
    <col min="1" max="1" width="15.140625" style="26" customWidth="1"/>
    <col min="2" max="2" width="18" style="26" customWidth="1"/>
    <col min="3" max="16384" width="8.7109375" style="26"/>
  </cols>
  <sheetData>
    <row r="1" spans="1:21" s="25" customFormat="1" x14ac:dyDescent="0.25">
      <c r="A1" s="8" t="s">
        <v>18</v>
      </c>
      <c r="B1" s="8" t="s">
        <v>52</v>
      </c>
      <c r="D1" s="70" t="s">
        <v>29</v>
      </c>
      <c r="E1" s="71"/>
      <c r="F1" s="9"/>
    </row>
    <row r="2" spans="1:21" s="25" customFormat="1" x14ac:dyDescent="0.25">
      <c r="A2" s="8" t="s">
        <v>21</v>
      </c>
      <c r="B2" s="8" t="s">
        <v>53</v>
      </c>
      <c r="D2" s="70" t="s">
        <v>27</v>
      </c>
      <c r="E2" s="71"/>
      <c r="F2" s="8" t="s">
        <v>48</v>
      </c>
    </row>
    <row r="3" spans="1:21" s="3" customFormat="1" x14ac:dyDescent="0.25">
      <c r="A3" s="8" t="s">
        <v>22</v>
      </c>
      <c r="B3" s="8" t="s">
        <v>50</v>
      </c>
      <c r="D3" s="70" t="s">
        <v>30</v>
      </c>
      <c r="E3" s="71"/>
      <c r="F3" s="9"/>
    </row>
    <row r="4" spans="1:21" s="3" customFormat="1" x14ac:dyDescent="0.25">
      <c r="A4" s="8" t="s">
        <v>24</v>
      </c>
      <c r="B4" s="8" t="s">
        <v>51</v>
      </c>
      <c r="D4" s="70"/>
      <c r="E4" s="71"/>
      <c r="F4" s="9"/>
    </row>
    <row r="5" spans="1:21" s="3" customFormat="1" x14ac:dyDescent="0.25">
      <c r="A5" s="8" t="s">
        <v>42</v>
      </c>
      <c r="B5" s="8" t="s">
        <v>49</v>
      </c>
      <c r="D5" s="8"/>
      <c r="E5" s="8"/>
      <c r="F5" s="9"/>
    </row>
    <row r="6" spans="1:21" s="3" customFormat="1" x14ac:dyDescent="0.25">
      <c r="A6" s="8"/>
      <c r="B6" s="8"/>
      <c r="D6" s="8"/>
      <c r="E6" s="8"/>
      <c r="F6" s="9"/>
    </row>
    <row r="7" spans="1:21" s="3" customFormat="1" x14ac:dyDescent="0.25">
      <c r="A7" s="25"/>
      <c r="B7" s="64" t="s">
        <v>12</v>
      </c>
      <c r="C7" s="65"/>
      <c r="D7" s="65"/>
      <c r="E7" s="65"/>
      <c r="F7" s="65"/>
      <c r="G7" s="66"/>
      <c r="H7" s="64" t="s">
        <v>4</v>
      </c>
      <c r="I7" s="65"/>
      <c r="J7" s="66"/>
      <c r="K7" s="64" t="s">
        <v>5</v>
      </c>
      <c r="L7" s="65"/>
      <c r="M7" s="66"/>
      <c r="N7" s="64" t="s">
        <v>6</v>
      </c>
      <c r="O7" s="65"/>
      <c r="P7" s="66"/>
      <c r="Q7" s="67" t="s">
        <v>35</v>
      </c>
    </row>
    <row r="8" spans="1:21" s="3" customFormat="1" ht="45" x14ac:dyDescent="0.25">
      <c r="A8" s="25" t="s">
        <v>0</v>
      </c>
      <c r="B8" s="25" t="s">
        <v>7</v>
      </c>
      <c r="C8" s="25" t="s">
        <v>8</v>
      </c>
      <c r="D8" s="25" t="s">
        <v>16</v>
      </c>
      <c r="E8" s="25" t="s">
        <v>10</v>
      </c>
      <c r="F8" s="25" t="s">
        <v>9</v>
      </c>
      <c r="G8" s="25" t="s">
        <v>11</v>
      </c>
      <c r="H8" s="25" t="s">
        <v>1</v>
      </c>
      <c r="I8" s="25" t="s">
        <v>2</v>
      </c>
      <c r="J8" s="25" t="s">
        <v>3</v>
      </c>
      <c r="K8" s="25" t="s">
        <v>1</v>
      </c>
      <c r="L8" s="25" t="s">
        <v>2</v>
      </c>
      <c r="M8" s="25" t="s">
        <v>3</v>
      </c>
      <c r="N8" s="25" t="s">
        <v>1</v>
      </c>
      <c r="O8" s="25" t="s">
        <v>2</v>
      </c>
      <c r="P8" s="25" t="s">
        <v>3</v>
      </c>
      <c r="Q8" s="68"/>
    </row>
    <row r="9" spans="1:21" x14ac:dyDescent="0.25">
      <c r="A9" s="33">
        <v>41014</v>
      </c>
      <c r="B9" s="26">
        <v>0.6</v>
      </c>
      <c r="C9" s="26">
        <v>10.1</v>
      </c>
      <c r="D9" s="34">
        <f>B9/C9</f>
        <v>5.9405940594059403E-2</v>
      </c>
      <c r="H9" s="26">
        <v>9.1999999999999998E-2</v>
      </c>
      <c r="I9" s="26">
        <v>2.5999999999999999E-2</v>
      </c>
      <c r="J9" s="34">
        <f t="shared" ref="J9:J36" si="0">(H9-I9)/H9*100</f>
        <v>71.739130434782624</v>
      </c>
      <c r="N9" s="26">
        <v>26</v>
      </c>
      <c r="O9" s="26">
        <v>2.8</v>
      </c>
      <c r="P9" s="34">
        <f>(N9-O9)/N9*100</f>
        <v>89.230769230769226</v>
      </c>
      <c r="T9" s="26">
        <v>26</v>
      </c>
      <c r="U9" s="26">
        <v>89.230769230769226</v>
      </c>
    </row>
    <row r="10" spans="1:21" x14ac:dyDescent="0.25">
      <c r="A10" s="33">
        <v>41016</v>
      </c>
      <c r="B10" s="26">
        <v>0.31</v>
      </c>
      <c r="C10" s="26">
        <v>9.1999999999999993</v>
      </c>
      <c r="D10" s="34">
        <f t="shared" ref="D10:D36" si="1">B10/C10</f>
        <v>3.3695652173913043E-2</v>
      </c>
      <c r="E10" s="26">
        <v>1168</v>
      </c>
      <c r="F10" s="26">
        <v>407</v>
      </c>
      <c r="G10" s="34">
        <f>F10/E10*100</f>
        <v>34.845890410958901</v>
      </c>
      <c r="H10" s="26">
        <v>0.14000000000000001</v>
      </c>
      <c r="I10" s="26">
        <v>0.02</v>
      </c>
      <c r="J10" s="34">
        <f t="shared" si="0"/>
        <v>85.714285714285708</v>
      </c>
      <c r="N10" s="26">
        <v>100</v>
      </c>
      <c r="O10" s="26">
        <v>2.2999999999999998</v>
      </c>
      <c r="P10" s="34">
        <f t="shared" ref="P10:P36" si="2">(N10-O10)/N10*100</f>
        <v>97.7</v>
      </c>
      <c r="T10" s="26">
        <v>100</v>
      </c>
      <c r="U10" s="26">
        <v>97.7</v>
      </c>
    </row>
    <row r="11" spans="1:21" x14ac:dyDescent="0.25">
      <c r="A11" s="33">
        <v>41018</v>
      </c>
      <c r="B11" s="26">
        <v>0.68</v>
      </c>
      <c r="C11" s="26">
        <v>9.3000000000000007</v>
      </c>
      <c r="D11" s="34">
        <f t="shared" si="1"/>
        <v>7.3118279569892475E-2</v>
      </c>
      <c r="E11" s="26">
        <v>1499</v>
      </c>
      <c r="F11" s="26">
        <v>991</v>
      </c>
      <c r="G11" s="34">
        <f t="shared" ref="G11:G43" si="3">F11/E11*100</f>
        <v>66.110740493662448</v>
      </c>
      <c r="H11" s="26">
        <v>8.6999999999999994E-2</v>
      </c>
      <c r="I11" s="26">
        <v>0.1</v>
      </c>
      <c r="J11" s="34">
        <f t="shared" si="0"/>
        <v>-14.942528735632198</v>
      </c>
      <c r="N11" s="26">
        <v>46</v>
      </c>
      <c r="O11" s="26">
        <v>4.8</v>
      </c>
      <c r="P11" s="34">
        <f t="shared" si="2"/>
        <v>89.565217391304358</v>
      </c>
      <c r="T11" s="26">
        <v>46</v>
      </c>
      <c r="U11" s="26">
        <v>89.565217391304358</v>
      </c>
    </row>
    <row r="12" spans="1:21" x14ac:dyDescent="0.25">
      <c r="A12" s="33">
        <v>41024</v>
      </c>
      <c r="B12" s="26">
        <v>0.31</v>
      </c>
      <c r="C12" s="26">
        <v>9.8000000000000007</v>
      </c>
      <c r="D12" s="34">
        <f t="shared" si="1"/>
        <v>3.1632653061224487E-2</v>
      </c>
      <c r="E12" s="26">
        <v>1786</v>
      </c>
      <c r="F12" s="26">
        <v>112</v>
      </c>
      <c r="G12" s="34">
        <f t="shared" si="3"/>
        <v>6.2709966405375139</v>
      </c>
      <c r="H12" s="26">
        <v>0.15</v>
      </c>
      <c r="I12" s="26">
        <v>6.2E-2</v>
      </c>
      <c r="J12" s="34">
        <f t="shared" si="0"/>
        <v>58.666666666666664</v>
      </c>
      <c r="N12" s="26">
        <v>20</v>
      </c>
      <c r="O12" s="26">
        <v>3.2</v>
      </c>
      <c r="P12" s="34">
        <f t="shared" si="2"/>
        <v>84.000000000000014</v>
      </c>
      <c r="T12" s="26">
        <v>20</v>
      </c>
      <c r="U12" s="26">
        <v>84.000000000000014</v>
      </c>
    </row>
    <row r="13" spans="1:21" x14ac:dyDescent="0.25">
      <c r="A13" s="33">
        <v>41031</v>
      </c>
      <c r="B13" s="26">
        <v>0.9</v>
      </c>
      <c r="C13" s="26">
        <v>15.4</v>
      </c>
      <c r="D13" s="34">
        <f t="shared" si="1"/>
        <v>5.844155844155844E-2</v>
      </c>
      <c r="E13" s="26">
        <v>902</v>
      </c>
      <c r="F13" s="26">
        <v>98</v>
      </c>
      <c r="G13" s="34">
        <f t="shared" si="3"/>
        <v>10.864745011086473</v>
      </c>
      <c r="H13" s="26">
        <v>0.09</v>
      </c>
      <c r="I13" s="26">
        <v>3.7999999999999999E-2</v>
      </c>
      <c r="J13" s="34">
        <f t="shared" si="0"/>
        <v>57.777777777777771</v>
      </c>
      <c r="N13" s="26">
        <v>32</v>
      </c>
      <c r="O13" s="26">
        <v>3</v>
      </c>
      <c r="P13" s="34">
        <f t="shared" si="2"/>
        <v>90.625</v>
      </c>
      <c r="T13" s="26">
        <v>32</v>
      </c>
      <c r="U13" s="26">
        <v>90.625</v>
      </c>
    </row>
    <row r="14" spans="1:21" x14ac:dyDescent="0.25">
      <c r="A14" s="33">
        <v>41050</v>
      </c>
      <c r="B14" s="26">
        <v>0.38</v>
      </c>
      <c r="C14" s="26">
        <v>13.4</v>
      </c>
      <c r="D14" s="34">
        <f t="shared" si="1"/>
        <v>2.8358208955223878E-2</v>
      </c>
      <c r="E14" s="26">
        <v>2133</v>
      </c>
      <c r="F14" s="26">
        <v>4179</v>
      </c>
      <c r="G14" s="34">
        <f t="shared" si="3"/>
        <v>195.92123769338957</v>
      </c>
      <c r="H14" s="26">
        <v>0.18</v>
      </c>
      <c r="I14" s="26">
        <v>6.2E-2</v>
      </c>
      <c r="J14" s="34">
        <f t="shared" si="0"/>
        <v>65.555555555555557</v>
      </c>
      <c r="N14" s="26">
        <v>70</v>
      </c>
      <c r="O14" s="26">
        <v>12</v>
      </c>
      <c r="P14" s="34">
        <f t="shared" si="2"/>
        <v>82.857142857142861</v>
      </c>
      <c r="T14" s="26">
        <v>70</v>
      </c>
      <c r="U14" s="26">
        <v>82.857142857142861</v>
      </c>
    </row>
    <row r="15" spans="1:21" x14ac:dyDescent="0.25">
      <c r="A15" s="33">
        <v>41196</v>
      </c>
      <c r="B15" s="26">
        <v>0.65</v>
      </c>
      <c r="C15" s="26">
        <v>6.7</v>
      </c>
      <c r="D15" s="34">
        <f t="shared" si="1"/>
        <v>9.7014925373134331E-2</v>
      </c>
      <c r="E15" s="26">
        <v>3689</v>
      </c>
      <c r="F15" s="26">
        <v>497</v>
      </c>
      <c r="G15" s="34">
        <f t="shared" si="3"/>
        <v>13.472485768500949</v>
      </c>
      <c r="H15" s="26">
        <v>0.18</v>
      </c>
      <c r="I15" s="26">
        <v>7.9000000000000001E-2</v>
      </c>
      <c r="J15" s="34">
        <f t="shared" si="0"/>
        <v>56.111111111111114</v>
      </c>
      <c r="N15" s="26">
        <v>26</v>
      </c>
      <c r="O15" s="26">
        <v>7.4</v>
      </c>
      <c r="P15" s="34">
        <f t="shared" si="2"/>
        <v>71.538461538461533</v>
      </c>
      <c r="T15" s="26">
        <v>26</v>
      </c>
      <c r="U15" s="26">
        <v>71.538461538461533</v>
      </c>
    </row>
    <row r="16" spans="1:21" x14ac:dyDescent="0.25">
      <c r="A16" s="33">
        <v>41197</v>
      </c>
      <c r="B16" s="26">
        <v>0.57999999999999996</v>
      </c>
      <c r="C16" s="26">
        <v>8.5</v>
      </c>
      <c r="D16" s="34">
        <f t="shared" si="1"/>
        <v>6.8235294117647061E-2</v>
      </c>
      <c r="E16" s="26">
        <v>1330</v>
      </c>
      <c r="F16" s="26">
        <v>165</v>
      </c>
      <c r="G16" s="34">
        <f t="shared" si="3"/>
        <v>12.406015037593985</v>
      </c>
      <c r="H16" s="26">
        <v>9.8000000000000004E-2</v>
      </c>
      <c r="I16" s="26">
        <v>0.01</v>
      </c>
      <c r="J16" s="34">
        <f t="shared" si="0"/>
        <v>89.795918367346957</v>
      </c>
      <c r="N16" s="26">
        <v>67</v>
      </c>
      <c r="O16" s="26">
        <v>17</v>
      </c>
      <c r="P16" s="34">
        <f t="shared" si="2"/>
        <v>74.626865671641795</v>
      </c>
      <c r="T16" s="26">
        <v>67</v>
      </c>
      <c r="U16" s="26">
        <v>74.626865671641795</v>
      </c>
    </row>
    <row r="17" spans="1:21" x14ac:dyDescent="0.25">
      <c r="A17" s="33">
        <v>41210</v>
      </c>
      <c r="B17" s="26">
        <v>1.04</v>
      </c>
      <c r="C17" s="26">
        <v>23.3</v>
      </c>
      <c r="D17" s="34">
        <f t="shared" si="1"/>
        <v>4.4635193133047209E-2</v>
      </c>
      <c r="E17" s="26">
        <v>1249</v>
      </c>
      <c r="F17" s="26">
        <v>254</v>
      </c>
      <c r="G17" s="34">
        <f t="shared" si="3"/>
        <v>20.336269015212167</v>
      </c>
      <c r="H17" s="26">
        <v>6.6000000000000003E-2</v>
      </c>
      <c r="I17" s="26">
        <v>3.9E-2</v>
      </c>
      <c r="J17" s="34">
        <f t="shared" si="0"/>
        <v>40.909090909090914</v>
      </c>
      <c r="N17" s="26">
        <v>22</v>
      </c>
      <c r="O17" s="26">
        <v>4.0999999999999996</v>
      </c>
      <c r="P17" s="34">
        <f t="shared" si="2"/>
        <v>81.36363636363636</v>
      </c>
      <c r="T17" s="26">
        <v>22</v>
      </c>
      <c r="U17" s="26">
        <v>81.36363636363636</v>
      </c>
    </row>
    <row r="18" spans="1:21" x14ac:dyDescent="0.25">
      <c r="A18" s="33">
        <v>41211</v>
      </c>
      <c r="B18" s="26">
        <v>0.65</v>
      </c>
      <c r="C18" s="26">
        <v>17.2</v>
      </c>
      <c r="D18" s="34">
        <f t="shared" si="1"/>
        <v>3.7790697674418609E-2</v>
      </c>
      <c r="E18" s="26">
        <v>2836</v>
      </c>
      <c r="F18" s="26">
        <v>1885</v>
      </c>
      <c r="G18" s="34">
        <f t="shared" si="3"/>
        <v>66.466854724964747</v>
      </c>
      <c r="H18" s="26">
        <v>0.13</v>
      </c>
      <c r="I18" s="26">
        <v>4.1000000000000002E-2</v>
      </c>
      <c r="J18" s="34">
        <f t="shared" si="0"/>
        <v>68.461538461538453</v>
      </c>
      <c r="N18" s="26">
        <v>57</v>
      </c>
      <c r="O18" s="26">
        <v>12</v>
      </c>
      <c r="P18" s="34">
        <f t="shared" si="2"/>
        <v>78.94736842105263</v>
      </c>
      <c r="T18" s="26">
        <v>57</v>
      </c>
      <c r="U18" s="26">
        <v>78.94736842105263</v>
      </c>
    </row>
    <row r="19" spans="1:21" x14ac:dyDescent="0.25">
      <c r="A19" s="33">
        <v>41213</v>
      </c>
      <c r="B19" s="26">
        <v>0.49</v>
      </c>
      <c r="C19" s="26">
        <v>33.299999999999997</v>
      </c>
      <c r="D19" s="34">
        <f t="shared" si="1"/>
        <v>1.4714714714714716E-2</v>
      </c>
      <c r="E19" s="26">
        <v>1802</v>
      </c>
      <c r="F19" s="26">
        <v>1286</v>
      </c>
      <c r="G19" s="34">
        <f t="shared" si="3"/>
        <v>71.365149833518316</v>
      </c>
      <c r="H19" s="26">
        <v>0.1</v>
      </c>
      <c r="I19" s="26">
        <v>3.9E-2</v>
      </c>
      <c r="J19" s="34">
        <f t="shared" si="0"/>
        <v>61</v>
      </c>
      <c r="N19" s="26">
        <v>30</v>
      </c>
      <c r="O19" s="26">
        <v>11</v>
      </c>
      <c r="P19" s="34">
        <f t="shared" si="2"/>
        <v>63.333333333333329</v>
      </c>
      <c r="T19" s="26">
        <v>30</v>
      </c>
      <c r="U19" s="26">
        <v>63.333333333333329</v>
      </c>
    </row>
    <row r="20" spans="1:21" x14ac:dyDescent="0.25">
      <c r="A20" s="33">
        <v>41236</v>
      </c>
      <c r="B20" s="26">
        <v>1.61</v>
      </c>
      <c r="C20" s="26">
        <v>17.8</v>
      </c>
      <c r="D20" s="34">
        <f t="shared" si="1"/>
        <v>9.0449438202247198E-2</v>
      </c>
      <c r="E20" s="26">
        <v>830</v>
      </c>
      <c r="F20" s="26">
        <v>2806</v>
      </c>
      <c r="G20" s="34">
        <f t="shared" si="3"/>
        <v>338.07228915662654</v>
      </c>
      <c r="H20" s="26">
        <v>2.5999999999999999E-2</v>
      </c>
      <c r="I20" s="26">
        <v>0.1</v>
      </c>
      <c r="J20" s="34"/>
      <c r="N20" s="26">
        <v>61.5</v>
      </c>
      <c r="O20" s="26">
        <v>1.7</v>
      </c>
      <c r="P20" s="34">
        <f t="shared" si="2"/>
        <v>97.235772357723576</v>
      </c>
      <c r="T20" s="26">
        <v>61.5</v>
      </c>
      <c r="U20" s="26">
        <v>97.235772357723576</v>
      </c>
    </row>
    <row r="21" spans="1:21" x14ac:dyDescent="0.25">
      <c r="A21" s="33">
        <v>41242</v>
      </c>
      <c r="B21" s="26">
        <v>0.56999999999999995</v>
      </c>
      <c r="C21" s="26">
        <v>31.2</v>
      </c>
      <c r="D21" s="34">
        <f t="shared" si="1"/>
        <v>1.8269230769230767E-2</v>
      </c>
      <c r="E21" s="26">
        <v>1428</v>
      </c>
      <c r="F21" s="26">
        <v>281</v>
      </c>
      <c r="G21" s="34">
        <f t="shared" si="3"/>
        <v>19.677871148459385</v>
      </c>
      <c r="H21" s="26">
        <v>9.2999999999999999E-2</v>
      </c>
      <c r="I21" s="26">
        <v>3.5999999999999997E-2</v>
      </c>
      <c r="J21" s="34">
        <f t="shared" si="0"/>
        <v>61.29032258064516</v>
      </c>
      <c r="N21" s="26">
        <v>34.200000000000003</v>
      </c>
      <c r="O21" s="26">
        <v>16</v>
      </c>
      <c r="P21" s="34">
        <f t="shared" si="2"/>
        <v>53.216374269005854</v>
      </c>
      <c r="T21" s="26">
        <v>34.200000000000003</v>
      </c>
      <c r="U21" s="26">
        <v>53.216374269005854</v>
      </c>
    </row>
    <row r="22" spans="1:21" x14ac:dyDescent="0.25">
      <c r="A22" s="33">
        <v>41245</v>
      </c>
      <c r="B22" s="26">
        <v>0.35</v>
      </c>
      <c r="C22" s="26">
        <v>25.8</v>
      </c>
      <c r="D22" s="34">
        <f t="shared" si="1"/>
        <v>1.3565891472868215E-2</v>
      </c>
      <c r="E22" s="26">
        <v>388</v>
      </c>
      <c r="F22" s="26">
        <v>188</v>
      </c>
      <c r="G22" s="34">
        <f t="shared" si="3"/>
        <v>48.453608247422679</v>
      </c>
      <c r="H22" s="26">
        <v>2.7E-2</v>
      </c>
      <c r="I22" s="26">
        <v>0.01</v>
      </c>
      <c r="J22" s="34">
        <f t="shared" si="0"/>
        <v>62.962962962962962</v>
      </c>
      <c r="N22" s="26">
        <v>6.7</v>
      </c>
      <c r="O22" s="26">
        <v>2.6</v>
      </c>
      <c r="P22" s="34">
        <f t="shared" si="2"/>
        <v>61.194029850746254</v>
      </c>
      <c r="T22" s="26">
        <v>6.7</v>
      </c>
      <c r="U22" s="26">
        <v>61.194029850746254</v>
      </c>
    </row>
    <row r="23" spans="1:21" x14ac:dyDescent="0.25">
      <c r="A23" s="33">
        <v>41246</v>
      </c>
      <c r="B23" s="26">
        <v>0.51</v>
      </c>
      <c r="C23" s="26">
        <v>4.3</v>
      </c>
      <c r="D23" s="34">
        <f t="shared" si="1"/>
        <v>0.1186046511627907</v>
      </c>
      <c r="E23" s="26">
        <v>6309</v>
      </c>
      <c r="F23" s="26">
        <v>190</v>
      </c>
      <c r="G23" s="34">
        <f t="shared" si="3"/>
        <v>3.0115707719131399</v>
      </c>
      <c r="H23" s="26">
        <v>7.4999999999999997E-2</v>
      </c>
      <c r="I23" s="26">
        <v>2.3E-2</v>
      </c>
      <c r="J23" s="34">
        <f t="shared" si="0"/>
        <v>69.333333333333343</v>
      </c>
      <c r="N23" s="26">
        <v>22.8</v>
      </c>
      <c r="O23" s="26">
        <v>5.7</v>
      </c>
      <c r="P23" s="34">
        <f t="shared" si="2"/>
        <v>75</v>
      </c>
      <c r="T23" s="26">
        <v>22.8</v>
      </c>
      <c r="U23" s="26">
        <v>75</v>
      </c>
    </row>
    <row r="24" spans="1:21" x14ac:dyDescent="0.25">
      <c r="A24" s="33">
        <v>41254</v>
      </c>
      <c r="B24" s="26">
        <v>0.33</v>
      </c>
      <c r="C24" s="26">
        <v>7.4</v>
      </c>
      <c r="D24" s="34">
        <f t="shared" si="1"/>
        <v>4.4594594594594597E-2</v>
      </c>
      <c r="E24" s="26">
        <v>5210</v>
      </c>
      <c r="F24" s="26">
        <v>2370</v>
      </c>
      <c r="G24" s="34">
        <f t="shared" si="3"/>
        <v>45.489443378119006</v>
      </c>
      <c r="H24" s="26">
        <v>0.25700000000000001</v>
      </c>
      <c r="I24" s="26">
        <v>5.3999999999999999E-2</v>
      </c>
      <c r="J24" s="34">
        <f t="shared" si="0"/>
        <v>78.988326848249031</v>
      </c>
      <c r="N24" s="26">
        <v>6.7</v>
      </c>
      <c r="O24" s="26">
        <v>5</v>
      </c>
      <c r="P24" s="34">
        <f t="shared" si="2"/>
        <v>25.373134328358208</v>
      </c>
      <c r="T24" s="26">
        <v>6.7</v>
      </c>
      <c r="U24" s="26">
        <v>25.373134328358208</v>
      </c>
    </row>
    <row r="25" spans="1:21" x14ac:dyDescent="0.25">
      <c r="A25" s="33">
        <v>41262</v>
      </c>
      <c r="B25" s="26">
        <v>1.85</v>
      </c>
      <c r="C25" s="26">
        <v>35.200000000000003</v>
      </c>
      <c r="D25" s="34">
        <f t="shared" si="1"/>
        <v>5.2556818181818177E-2</v>
      </c>
      <c r="E25" s="26">
        <v>3286</v>
      </c>
      <c r="F25" s="26">
        <v>33</v>
      </c>
      <c r="G25" s="34">
        <f t="shared" si="3"/>
        <v>1.0042604990870361</v>
      </c>
      <c r="H25" s="26">
        <v>7.2999999999999995E-2</v>
      </c>
      <c r="I25" s="26">
        <v>2.5000000000000001E-2</v>
      </c>
      <c r="J25" s="34">
        <f t="shared" si="0"/>
        <v>65.753424657534239</v>
      </c>
      <c r="N25" s="26">
        <v>48.7</v>
      </c>
      <c r="O25" s="26">
        <v>5.5</v>
      </c>
      <c r="P25" s="34">
        <f t="shared" si="2"/>
        <v>88.706365503080093</v>
      </c>
      <c r="T25" s="26">
        <v>48.7</v>
      </c>
      <c r="U25" s="26">
        <v>88.706365503080093</v>
      </c>
    </row>
    <row r="26" spans="1:21" x14ac:dyDescent="0.25">
      <c r="A26" s="33">
        <v>41297</v>
      </c>
      <c r="B26" s="26">
        <v>0.25</v>
      </c>
      <c r="C26" s="26">
        <v>4.7</v>
      </c>
      <c r="D26" s="34">
        <f t="shared" si="1"/>
        <v>5.3191489361702128E-2</v>
      </c>
      <c r="E26" s="26">
        <v>4834</v>
      </c>
      <c r="F26" s="26">
        <v>272</v>
      </c>
      <c r="G26" s="34">
        <f t="shared" si="3"/>
        <v>5.6268100951592883</v>
      </c>
      <c r="H26" s="26">
        <v>0.10299999999999999</v>
      </c>
      <c r="I26" s="26">
        <v>8.3000000000000004E-2</v>
      </c>
      <c r="J26" s="34">
        <f t="shared" si="0"/>
        <v>19.417475728155331</v>
      </c>
      <c r="N26" s="26">
        <v>42</v>
      </c>
      <c r="O26" s="26">
        <v>26.7</v>
      </c>
      <c r="P26" s="34">
        <f t="shared" si="2"/>
        <v>36.428571428571431</v>
      </c>
      <c r="T26" s="26">
        <v>42</v>
      </c>
      <c r="U26" s="26">
        <v>36.428571428571431</v>
      </c>
    </row>
    <row r="27" spans="1:21" x14ac:dyDescent="0.25">
      <c r="A27" s="33">
        <v>41298</v>
      </c>
      <c r="B27" s="26">
        <v>0.5</v>
      </c>
      <c r="C27" s="26">
        <v>16.8</v>
      </c>
      <c r="D27" s="34">
        <f t="shared" si="1"/>
        <v>2.976190476190476E-2</v>
      </c>
      <c r="E27" s="26">
        <v>10302</v>
      </c>
      <c r="F27" s="26">
        <v>399</v>
      </c>
      <c r="G27" s="34">
        <f t="shared" si="3"/>
        <v>3.8730343622597556</v>
      </c>
      <c r="H27" s="26">
        <v>9.8000000000000004E-2</v>
      </c>
      <c r="I27" s="26">
        <v>3.9E-2</v>
      </c>
      <c r="J27" s="34">
        <f t="shared" si="0"/>
        <v>60.204081632653065</v>
      </c>
      <c r="N27" s="26">
        <v>41.2</v>
      </c>
      <c r="O27" s="26">
        <v>14.3</v>
      </c>
      <c r="P27" s="34">
        <f t="shared" si="2"/>
        <v>65.291262135922338</v>
      </c>
      <c r="T27" s="26">
        <v>41.2</v>
      </c>
      <c r="U27" s="26">
        <v>65.291262135922338</v>
      </c>
    </row>
    <row r="28" spans="1:21" x14ac:dyDescent="0.25">
      <c r="A28" s="33">
        <v>41327</v>
      </c>
      <c r="B28" s="26">
        <v>0.67</v>
      </c>
      <c r="C28" s="26">
        <v>6.4</v>
      </c>
      <c r="D28" s="34">
        <f t="shared" si="1"/>
        <v>0.1046875</v>
      </c>
      <c r="E28" s="26">
        <v>5786</v>
      </c>
      <c r="F28" s="26">
        <v>572</v>
      </c>
      <c r="G28" s="34">
        <f t="shared" si="3"/>
        <v>9.8859315589353614</v>
      </c>
      <c r="H28" s="26">
        <v>0.56000000000000005</v>
      </c>
      <c r="I28" s="26">
        <v>0.26</v>
      </c>
      <c r="J28" s="34">
        <f t="shared" si="0"/>
        <v>53.571428571428569</v>
      </c>
      <c r="N28" s="26">
        <v>339</v>
      </c>
      <c r="O28" s="26">
        <v>132</v>
      </c>
      <c r="P28" s="34">
        <f t="shared" si="2"/>
        <v>61.06194690265486</v>
      </c>
      <c r="T28" s="26">
        <v>339</v>
      </c>
      <c r="U28" s="26">
        <v>61.06194690265486</v>
      </c>
    </row>
    <row r="29" spans="1:21" x14ac:dyDescent="0.25">
      <c r="A29" s="33">
        <v>41352</v>
      </c>
      <c r="B29" s="26">
        <v>1.03</v>
      </c>
      <c r="C29" s="26">
        <v>16</v>
      </c>
      <c r="D29" s="34">
        <f t="shared" si="1"/>
        <v>6.4375000000000002E-2</v>
      </c>
      <c r="E29" s="26">
        <v>12362</v>
      </c>
      <c r="F29" s="26">
        <v>84</v>
      </c>
      <c r="G29" s="34">
        <f t="shared" si="3"/>
        <v>0.67950169875424693</v>
      </c>
      <c r="H29" s="26">
        <v>0.39800000000000002</v>
      </c>
      <c r="I29" s="26">
        <v>0.13</v>
      </c>
      <c r="J29" s="34">
        <f t="shared" si="0"/>
        <v>67.336683417085425</v>
      </c>
      <c r="N29" s="26">
        <v>209</v>
      </c>
      <c r="O29" s="26">
        <v>47</v>
      </c>
      <c r="P29" s="34">
        <f t="shared" si="2"/>
        <v>77.511961722488039</v>
      </c>
      <c r="T29" s="26">
        <v>209</v>
      </c>
      <c r="U29" s="26">
        <v>77.511961722488039</v>
      </c>
    </row>
    <row r="30" spans="1:21" x14ac:dyDescent="0.25">
      <c r="A30" s="33">
        <v>41368</v>
      </c>
      <c r="B30" s="26">
        <v>0.22</v>
      </c>
      <c r="C30" s="26">
        <v>7.5</v>
      </c>
      <c r="D30" s="34">
        <f t="shared" si="1"/>
        <v>2.9333333333333333E-2</v>
      </c>
      <c r="E30" s="26">
        <v>5820</v>
      </c>
      <c r="F30" s="26">
        <v>267</v>
      </c>
      <c r="G30" s="34">
        <f t="shared" si="3"/>
        <v>4.5876288659793811</v>
      </c>
      <c r="H30" s="26">
        <v>2.15</v>
      </c>
      <c r="I30" s="26">
        <v>0.4</v>
      </c>
      <c r="J30" s="34">
        <f t="shared" si="0"/>
        <v>81.395348837209298</v>
      </c>
      <c r="N30" s="26">
        <v>145</v>
      </c>
      <c r="O30" s="26">
        <v>19</v>
      </c>
      <c r="P30" s="34">
        <f t="shared" si="2"/>
        <v>86.896551724137922</v>
      </c>
      <c r="T30" s="26">
        <v>145</v>
      </c>
      <c r="U30" s="26">
        <v>86.896551724137922</v>
      </c>
    </row>
    <row r="31" spans="1:21" x14ac:dyDescent="0.25">
      <c r="A31" s="33">
        <v>41370</v>
      </c>
      <c r="B31" s="26">
        <v>0.71</v>
      </c>
      <c r="C31" s="26">
        <v>30.8</v>
      </c>
      <c r="D31" s="34">
        <f t="shared" si="1"/>
        <v>2.3051948051948049E-2</v>
      </c>
      <c r="E31" s="26">
        <v>24874</v>
      </c>
      <c r="F31" s="26">
        <v>8491</v>
      </c>
      <c r="G31" s="34">
        <f t="shared" si="3"/>
        <v>34.136045670177694</v>
      </c>
      <c r="H31" s="26">
        <v>0.16500000000000001</v>
      </c>
      <c r="I31" s="26">
        <v>4.1000000000000002E-2</v>
      </c>
      <c r="J31" s="34">
        <f t="shared" si="0"/>
        <v>75.151515151515142</v>
      </c>
      <c r="N31" s="26">
        <v>12</v>
      </c>
      <c r="O31" s="26">
        <v>2.1</v>
      </c>
      <c r="P31" s="34">
        <f t="shared" si="2"/>
        <v>82.5</v>
      </c>
      <c r="T31" s="26">
        <v>12</v>
      </c>
      <c r="U31" s="26">
        <v>82.5</v>
      </c>
    </row>
    <row r="32" spans="1:21" x14ac:dyDescent="0.25">
      <c r="A32" s="33">
        <v>41374</v>
      </c>
      <c r="B32" s="26">
        <v>0.15</v>
      </c>
      <c r="C32" s="26">
        <v>3.2</v>
      </c>
      <c r="D32" s="34">
        <f t="shared" si="1"/>
        <v>4.6874999999999993E-2</v>
      </c>
      <c r="E32" s="26">
        <v>5170</v>
      </c>
      <c r="F32" s="26">
        <v>2170</v>
      </c>
      <c r="G32" s="34">
        <f t="shared" si="3"/>
        <v>41.972920696324948</v>
      </c>
      <c r="J32" s="34"/>
      <c r="N32" s="26">
        <v>153</v>
      </c>
      <c r="O32" s="26">
        <v>17</v>
      </c>
      <c r="P32" s="34">
        <f t="shared" si="2"/>
        <v>88.888888888888886</v>
      </c>
      <c r="T32" s="26">
        <v>153</v>
      </c>
      <c r="U32" s="26">
        <v>88.888888888888886</v>
      </c>
    </row>
    <row r="33" spans="1:21" x14ac:dyDescent="0.25">
      <c r="A33" s="33">
        <v>41382</v>
      </c>
      <c r="B33" s="26">
        <v>0.39</v>
      </c>
      <c r="C33" s="26">
        <v>10.9</v>
      </c>
      <c r="D33" s="34">
        <f t="shared" si="1"/>
        <v>3.577981651376147E-2</v>
      </c>
      <c r="E33" s="26">
        <v>2251</v>
      </c>
      <c r="F33" s="26">
        <v>789</v>
      </c>
      <c r="G33" s="34">
        <f t="shared" si="3"/>
        <v>35.051088405153266</v>
      </c>
      <c r="J33" s="34"/>
      <c r="N33" s="26">
        <v>20.6</v>
      </c>
      <c r="O33" s="26">
        <v>2.6</v>
      </c>
      <c r="P33" s="34">
        <f t="shared" si="2"/>
        <v>87.378640776699029</v>
      </c>
      <c r="T33" s="26">
        <v>20.6</v>
      </c>
      <c r="U33" s="26">
        <v>87.378640776699029</v>
      </c>
    </row>
    <row r="34" spans="1:21" x14ac:dyDescent="0.25">
      <c r="A34" s="33">
        <v>41393</v>
      </c>
      <c r="B34" s="26">
        <v>0.14000000000000001</v>
      </c>
      <c r="C34" s="26">
        <v>0.3</v>
      </c>
      <c r="D34" s="34">
        <f t="shared" si="1"/>
        <v>0.46666666666666673</v>
      </c>
      <c r="E34" s="26">
        <v>1519</v>
      </c>
      <c r="F34" s="26">
        <v>154</v>
      </c>
      <c r="G34" s="34">
        <f t="shared" si="3"/>
        <v>10.138248847926267</v>
      </c>
      <c r="J34" s="34"/>
      <c r="N34" s="26">
        <v>186</v>
      </c>
      <c r="O34" s="26">
        <v>21</v>
      </c>
      <c r="P34" s="34">
        <f t="shared" si="2"/>
        <v>88.709677419354833</v>
      </c>
      <c r="T34" s="26">
        <v>186</v>
      </c>
      <c r="U34" s="26">
        <v>88.709677419354833</v>
      </c>
    </row>
    <row r="35" spans="1:21" x14ac:dyDescent="0.25">
      <c r="A35" s="33">
        <v>41410</v>
      </c>
      <c r="B35" s="26">
        <v>0.17</v>
      </c>
      <c r="C35" s="26">
        <v>4.8</v>
      </c>
      <c r="D35" s="34">
        <f t="shared" si="1"/>
        <v>3.5416666666666673E-2</v>
      </c>
      <c r="E35" s="26">
        <v>16628</v>
      </c>
      <c r="F35" s="26">
        <v>6982</v>
      </c>
      <c r="G35" s="34">
        <f t="shared" si="3"/>
        <v>41.989415443829685</v>
      </c>
      <c r="H35" s="26">
        <v>0.114</v>
      </c>
      <c r="I35" s="26">
        <v>5.0999999999999997E-2</v>
      </c>
      <c r="J35" s="34">
        <f t="shared" si="0"/>
        <v>55.263157894736835</v>
      </c>
      <c r="N35" s="26">
        <v>251</v>
      </c>
      <c r="O35" s="26">
        <v>20.8</v>
      </c>
      <c r="P35" s="34">
        <f t="shared" si="2"/>
        <v>91.713147410358559</v>
      </c>
      <c r="T35" s="26">
        <v>251</v>
      </c>
      <c r="U35" s="26">
        <v>91.713147410358559</v>
      </c>
    </row>
    <row r="36" spans="1:21" x14ac:dyDescent="0.25">
      <c r="A36" s="33">
        <v>41415</v>
      </c>
      <c r="B36" s="26">
        <v>0.43</v>
      </c>
      <c r="C36" s="26">
        <v>6.3</v>
      </c>
      <c r="D36" s="34">
        <f t="shared" si="1"/>
        <v>6.8253968253968261E-2</v>
      </c>
      <c r="E36" s="26">
        <v>4597</v>
      </c>
      <c r="F36" s="26">
        <v>762</v>
      </c>
      <c r="G36" s="34">
        <f t="shared" si="3"/>
        <v>16.576027844246248</v>
      </c>
      <c r="H36" s="26">
        <v>0.21199999999999999</v>
      </c>
      <c r="I36" s="26">
        <v>0.1</v>
      </c>
      <c r="J36" s="34">
        <f t="shared" si="0"/>
        <v>52.830188679245282</v>
      </c>
      <c r="N36" s="26">
        <v>79</v>
      </c>
      <c r="O36" s="26">
        <v>20.5</v>
      </c>
      <c r="P36" s="34">
        <f t="shared" si="2"/>
        <v>74.050632911392398</v>
      </c>
      <c r="T36" s="26">
        <v>79</v>
      </c>
      <c r="U36" s="26">
        <v>74.050632911392398</v>
      </c>
    </row>
    <row r="37" spans="1:21" x14ac:dyDescent="0.25">
      <c r="E37" s="26">
        <v>5181</v>
      </c>
      <c r="F37" s="26">
        <v>6085</v>
      </c>
      <c r="G37" s="34">
        <f t="shared" si="3"/>
        <v>117.44836904072574</v>
      </c>
    </row>
    <row r="38" spans="1:21" x14ac:dyDescent="0.25">
      <c r="E38" s="26">
        <v>8123</v>
      </c>
      <c r="F38" s="26">
        <v>2694</v>
      </c>
      <c r="G38" s="34">
        <f t="shared" si="3"/>
        <v>33.165086790594607</v>
      </c>
    </row>
    <row r="39" spans="1:21" x14ac:dyDescent="0.25">
      <c r="E39" s="26">
        <v>2937</v>
      </c>
      <c r="F39" s="26">
        <v>5052</v>
      </c>
      <c r="G39" s="34">
        <f t="shared" si="3"/>
        <v>172.01225740551581</v>
      </c>
    </row>
    <row r="40" spans="1:21" x14ac:dyDescent="0.25">
      <c r="E40" s="26">
        <v>8116</v>
      </c>
      <c r="F40" s="26">
        <v>2437</v>
      </c>
      <c r="G40" s="34">
        <f t="shared" si="3"/>
        <v>30.027106949236078</v>
      </c>
    </row>
    <row r="41" spans="1:21" x14ac:dyDescent="0.25">
      <c r="E41" s="26">
        <v>3119</v>
      </c>
      <c r="F41" s="26">
        <v>918</v>
      </c>
      <c r="G41" s="34">
        <f t="shared" si="3"/>
        <v>29.432510420006412</v>
      </c>
    </row>
    <row r="42" spans="1:21" x14ac:dyDescent="0.25">
      <c r="E42" s="26">
        <v>2600</v>
      </c>
      <c r="F42" s="26">
        <v>490</v>
      </c>
      <c r="G42" s="34">
        <f t="shared" si="3"/>
        <v>18.846153846153847</v>
      </c>
    </row>
    <row r="43" spans="1:21" x14ac:dyDescent="0.25">
      <c r="E43" s="26">
        <v>11554</v>
      </c>
      <c r="F43" s="26">
        <v>4597</v>
      </c>
      <c r="G43" s="34">
        <f t="shared" si="3"/>
        <v>39.787086723212738</v>
      </c>
    </row>
    <row r="44" spans="1:21" x14ac:dyDescent="0.25">
      <c r="D44" s="35"/>
      <c r="E44" s="73" t="s">
        <v>47</v>
      </c>
      <c r="F44" s="74"/>
    </row>
    <row r="45" spans="1:21" s="3" customFormat="1" x14ac:dyDescent="0.25">
      <c r="A45" s="25"/>
      <c r="B45" s="64" t="s">
        <v>12</v>
      </c>
      <c r="C45" s="65"/>
      <c r="D45" s="65"/>
      <c r="E45" s="65"/>
      <c r="F45" s="65"/>
      <c r="G45" s="66"/>
      <c r="H45" s="64" t="s">
        <v>4</v>
      </c>
      <c r="I45" s="65"/>
      <c r="J45" s="66"/>
      <c r="K45" s="64" t="s">
        <v>5</v>
      </c>
      <c r="L45" s="65"/>
      <c r="M45" s="66"/>
      <c r="N45" s="64" t="s">
        <v>6</v>
      </c>
      <c r="O45" s="65"/>
      <c r="P45" s="66"/>
      <c r="Q45" s="69" t="s">
        <v>35</v>
      </c>
      <c r="R45" s="69"/>
    </row>
    <row r="46" spans="1:21" s="3" customFormat="1" ht="45" x14ac:dyDescent="0.25">
      <c r="A46" s="25" t="s">
        <v>46</v>
      </c>
      <c r="B46" s="25" t="s">
        <v>7</v>
      </c>
      <c r="C46" s="25" t="s">
        <v>8</v>
      </c>
      <c r="D46" s="25" t="s">
        <v>16</v>
      </c>
      <c r="E46" s="25" t="s">
        <v>10</v>
      </c>
      <c r="F46" s="25" t="s">
        <v>9</v>
      </c>
      <c r="G46" s="25" t="s">
        <v>11</v>
      </c>
      <c r="H46" s="25" t="s">
        <v>1</v>
      </c>
      <c r="I46" s="25" t="s">
        <v>2</v>
      </c>
      <c r="J46" s="25" t="s">
        <v>3</v>
      </c>
      <c r="K46" s="25" t="s">
        <v>1</v>
      </c>
      <c r="L46" s="25" t="s">
        <v>2</v>
      </c>
      <c r="M46" s="25" t="s">
        <v>3</v>
      </c>
      <c r="N46" s="25" t="s">
        <v>1</v>
      </c>
      <c r="O46" s="25" t="s">
        <v>2</v>
      </c>
      <c r="P46" s="25" t="s">
        <v>3</v>
      </c>
      <c r="Q46" s="25" t="s">
        <v>37</v>
      </c>
      <c r="R46" s="25" t="s">
        <v>38</v>
      </c>
    </row>
    <row r="47" spans="1:21" x14ac:dyDescent="0.25">
      <c r="A47" s="3" t="s">
        <v>13</v>
      </c>
      <c r="B47" s="34">
        <f>MEDIAN(B9:B43)</f>
        <v>0.505</v>
      </c>
      <c r="C47" s="34">
        <f t="shared" ref="C47:P47" si="4">MEDIAN(C9:C43)</f>
        <v>9.9499999999999993</v>
      </c>
      <c r="D47" s="34">
        <f>MEDIAN(D9:D43)</f>
        <v>4.5755096566523601E-2</v>
      </c>
      <c r="E47" s="34">
        <f t="shared" si="4"/>
        <v>3202.5</v>
      </c>
      <c r="F47" s="34">
        <f t="shared" si="4"/>
        <v>667</v>
      </c>
      <c r="G47" s="34">
        <f t="shared" si="4"/>
        <v>29.729808684621247</v>
      </c>
      <c r="H47" s="34">
        <f t="shared" si="4"/>
        <v>0.10299999999999999</v>
      </c>
      <c r="I47" s="34">
        <f t="shared" si="4"/>
        <v>4.1000000000000002E-2</v>
      </c>
      <c r="J47" s="34">
        <f t="shared" si="4"/>
        <v>62.126642771804057</v>
      </c>
      <c r="K47" s="34"/>
      <c r="L47" s="34"/>
      <c r="M47" s="34"/>
      <c r="N47" s="34">
        <f t="shared" si="4"/>
        <v>44</v>
      </c>
      <c r="O47" s="34">
        <f t="shared" si="4"/>
        <v>9.1999999999999993</v>
      </c>
      <c r="P47" s="34">
        <f t="shared" si="4"/>
        <v>81.931818181818187</v>
      </c>
    </row>
    <row r="48" spans="1:21" x14ac:dyDescent="0.25">
      <c r="A48" s="3" t="s">
        <v>14</v>
      </c>
      <c r="B48" s="34">
        <f>AVERAGE(B9:B43)</f>
        <v>0.58821428571428569</v>
      </c>
      <c r="C48" s="34">
        <f t="shared" ref="C48:P48" si="5">AVERAGE(C9:C43)</f>
        <v>13.771428571428572</v>
      </c>
      <c r="D48" s="34">
        <f>AVERAGE(D9:D43)</f>
        <v>6.5802751278654828E-2</v>
      </c>
      <c r="E48" s="34">
        <f t="shared" si="5"/>
        <v>5047.588235294118</v>
      </c>
      <c r="F48" s="34">
        <f t="shared" si="5"/>
        <v>1734.0294117647059</v>
      </c>
      <c r="G48" s="34">
        <f t="shared" si="5"/>
        <v>47.029548602801299</v>
      </c>
      <c r="H48" s="34">
        <f t="shared" si="5"/>
        <v>0.22655999999999998</v>
      </c>
      <c r="I48" s="34">
        <f t="shared" si="5"/>
        <v>7.4720000000000009E-2</v>
      </c>
      <c r="J48" s="34">
        <f t="shared" si="5"/>
        <v>60.178616523219887</v>
      </c>
      <c r="K48" s="34"/>
      <c r="L48" s="34"/>
      <c r="M48" s="34"/>
      <c r="N48" s="34">
        <f t="shared" si="5"/>
        <v>76.94285714285715</v>
      </c>
      <c r="O48" s="34">
        <f t="shared" si="5"/>
        <v>15.68214285714286</v>
      </c>
      <c r="P48" s="34">
        <f t="shared" si="5"/>
        <v>76.605169729883031</v>
      </c>
    </row>
    <row r="49" spans="1:16" x14ac:dyDescent="0.25">
      <c r="A49" s="3" t="s">
        <v>15</v>
      </c>
      <c r="B49" s="34">
        <f>STDEV(B9:B43)</f>
        <v>0.40359544808419967</v>
      </c>
      <c r="C49" s="34">
        <f t="shared" ref="C49:P49" si="6">STDEV(C9:C43)</f>
        <v>9.8256224811895319</v>
      </c>
      <c r="D49" s="34">
        <f>STDEV(D9:D43)</f>
        <v>8.313118263716085E-2</v>
      </c>
      <c r="E49" s="34">
        <f t="shared" si="6"/>
        <v>5140.9625505856457</v>
      </c>
      <c r="F49" s="34">
        <f t="shared" si="6"/>
        <v>2208.5935122016085</v>
      </c>
      <c r="G49" s="34">
        <f t="shared" si="6"/>
        <v>68.078475640464688</v>
      </c>
      <c r="H49" s="34">
        <f t="shared" si="6"/>
        <v>0.41711290238175719</v>
      </c>
      <c r="I49" s="34">
        <f t="shared" si="6"/>
        <v>8.5233268152758293E-2</v>
      </c>
      <c r="J49" s="34">
        <f t="shared" si="6"/>
        <v>21.656139552365374</v>
      </c>
      <c r="K49" s="34"/>
      <c r="L49" s="34"/>
      <c r="M49" s="34"/>
      <c r="N49" s="34">
        <f t="shared" si="6"/>
        <v>82.098700438902284</v>
      </c>
      <c r="O49" s="34">
        <f t="shared" si="6"/>
        <v>24.942735208523935</v>
      </c>
      <c r="P49" s="34">
        <f t="shared" si="6"/>
        <v>17.271184111018208</v>
      </c>
    </row>
    <row r="50" spans="1:16" x14ac:dyDescent="0.25">
      <c r="A50" s="3" t="s">
        <v>31</v>
      </c>
      <c r="B50" s="34">
        <f>B49/B48</f>
        <v>0.68613676662766188</v>
      </c>
      <c r="C50" s="34">
        <f t="shared" ref="C50:P50" si="7">C49/C48</f>
        <v>0.71347881087475851</v>
      </c>
      <c r="D50" s="34">
        <f t="shared" si="7"/>
        <v>1.2633390097189909</v>
      </c>
      <c r="E50" s="34">
        <f t="shared" si="7"/>
        <v>1.0184987980276659</v>
      </c>
      <c r="F50" s="34">
        <f t="shared" si="7"/>
        <v>1.2736770767653491</v>
      </c>
      <c r="G50" s="34">
        <f t="shared" si="7"/>
        <v>1.4475681281875969</v>
      </c>
      <c r="H50" s="34">
        <f t="shared" si="7"/>
        <v>1.8410703671511177</v>
      </c>
      <c r="I50" s="34">
        <f t="shared" si="7"/>
        <v>1.1407021969052233</v>
      </c>
      <c r="J50" s="34">
        <f t="shared" si="7"/>
        <v>0.3598643638477359</v>
      </c>
      <c r="K50" s="34"/>
      <c r="L50" s="34"/>
      <c r="M50" s="34"/>
      <c r="N50" s="34">
        <f t="shared" si="7"/>
        <v>1.0670087320317785</v>
      </c>
      <c r="O50" s="34">
        <f t="shared" si="7"/>
        <v>1.5905183007029606</v>
      </c>
      <c r="P50" s="34">
        <f t="shared" si="7"/>
        <v>0.22545716133673502</v>
      </c>
    </row>
    <row r="51" spans="1:16" x14ac:dyDescent="0.25">
      <c r="A51" s="3" t="s">
        <v>32</v>
      </c>
      <c r="H51" s="34">
        <v>0.17249999999999999</v>
      </c>
      <c r="I51" s="34">
        <v>6.2E-2</v>
      </c>
      <c r="J51" s="34">
        <v>63.277777777777779</v>
      </c>
      <c r="N51" s="34">
        <v>46</v>
      </c>
      <c r="O51" s="34">
        <v>11</v>
      </c>
      <c r="P51" s="34">
        <v>82.857142857142861</v>
      </c>
    </row>
    <row r="52" spans="1:16" x14ac:dyDescent="0.25">
      <c r="A52" s="3" t="s">
        <v>33</v>
      </c>
      <c r="H52" s="34">
        <v>0.34564285714285709</v>
      </c>
      <c r="I52" s="34">
        <v>0.10157142857142856</v>
      </c>
      <c r="J52" s="34">
        <v>62.818805902627318</v>
      </c>
      <c r="N52" s="34">
        <v>62.38095238095238</v>
      </c>
      <c r="O52" s="34">
        <v>10.780952380952382</v>
      </c>
      <c r="P52" s="34">
        <v>79.123358677243729</v>
      </c>
    </row>
    <row r="53" spans="1:16" x14ac:dyDescent="0.25">
      <c r="A53" s="26" t="s">
        <v>174</v>
      </c>
      <c r="P53" s="26">
        <v>71.2</v>
      </c>
    </row>
    <row r="56" spans="1:16" ht="30" x14ac:dyDescent="0.25">
      <c r="A56" s="25" t="s">
        <v>84</v>
      </c>
      <c r="B56" s="25" t="s">
        <v>3</v>
      </c>
    </row>
    <row r="57" spans="1:16" x14ac:dyDescent="0.25">
      <c r="A57" s="26">
        <v>9.1999999999999998E-2</v>
      </c>
      <c r="B57" s="34">
        <v>71.739130434782624</v>
      </c>
      <c r="C57" s="34"/>
    </row>
    <row r="58" spans="1:16" x14ac:dyDescent="0.25">
      <c r="A58" s="26">
        <v>0.14000000000000001</v>
      </c>
      <c r="B58" s="34">
        <v>85.714285714285708</v>
      </c>
      <c r="C58" s="34"/>
    </row>
    <row r="59" spans="1:16" x14ac:dyDescent="0.25">
      <c r="A59" s="26">
        <v>8.6999999999999994E-2</v>
      </c>
      <c r="B59" s="34">
        <v>-14.942528735632198</v>
      </c>
      <c r="C59" s="34"/>
    </row>
    <row r="60" spans="1:16" x14ac:dyDescent="0.25">
      <c r="A60" s="26">
        <v>0.15</v>
      </c>
      <c r="B60" s="34">
        <v>58.666666666666664</v>
      </c>
      <c r="C60" s="34"/>
    </row>
    <row r="61" spans="1:16" x14ac:dyDescent="0.25">
      <c r="A61" s="26">
        <v>0.09</v>
      </c>
      <c r="B61" s="34">
        <v>57.777777777777771</v>
      </c>
      <c r="C61" s="34"/>
    </row>
    <row r="62" spans="1:16" x14ac:dyDescent="0.25">
      <c r="A62" s="26">
        <v>0.18</v>
      </c>
      <c r="B62" s="34">
        <v>65.555555555555557</v>
      </c>
      <c r="C62" s="34"/>
    </row>
    <row r="63" spans="1:16" x14ac:dyDescent="0.25">
      <c r="A63" s="26">
        <v>0.18</v>
      </c>
      <c r="B63" s="34">
        <v>56.111111111111114</v>
      </c>
      <c r="C63" s="34"/>
    </row>
    <row r="64" spans="1:16" x14ac:dyDescent="0.25">
      <c r="A64" s="26">
        <v>9.8000000000000004E-2</v>
      </c>
      <c r="B64" s="34">
        <v>89.795918367346957</v>
      </c>
      <c r="C64" s="34"/>
    </row>
    <row r="65" spans="1:3" x14ac:dyDescent="0.25">
      <c r="A65" s="26">
        <v>6.6000000000000003E-2</v>
      </c>
      <c r="B65" s="34">
        <v>40.909090909090914</v>
      </c>
      <c r="C65" s="34"/>
    </row>
    <row r="66" spans="1:3" x14ac:dyDescent="0.25">
      <c r="A66" s="26">
        <v>0.13</v>
      </c>
      <c r="B66" s="34">
        <v>68.461538461538453</v>
      </c>
      <c r="C66" s="34"/>
    </row>
    <row r="67" spans="1:3" x14ac:dyDescent="0.25">
      <c r="A67" s="26">
        <v>0.1</v>
      </c>
      <c r="B67" s="34">
        <v>61</v>
      </c>
      <c r="C67" s="34"/>
    </row>
    <row r="68" spans="1:3" x14ac:dyDescent="0.25">
      <c r="A68" s="26">
        <v>9.2999999999999999E-2</v>
      </c>
      <c r="B68" s="34">
        <v>61.29032258064516</v>
      </c>
      <c r="C68" s="34"/>
    </row>
    <row r="69" spans="1:3" x14ac:dyDescent="0.25">
      <c r="A69" s="26">
        <v>2.7E-2</v>
      </c>
      <c r="B69" s="34">
        <v>62.962962962962962</v>
      </c>
      <c r="C69" s="34"/>
    </row>
    <row r="70" spans="1:3" x14ac:dyDescent="0.25">
      <c r="A70" s="26">
        <v>7.4999999999999997E-2</v>
      </c>
      <c r="B70" s="34">
        <v>69.333333333333343</v>
      </c>
      <c r="C70" s="34"/>
    </row>
    <row r="71" spans="1:3" x14ac:dyDescent="0.25">
      <c r="A71" s="26">
        <v>0.25700000000000001</v>
      </c>
      <c r="B71" s="34">
        <v>78.988326848249031</v>
      </c>
      <c r="C71" s="34"/>
    </row>
    <row r="72" spans="1:3" x14ac:dyDescent="0.25">
      <c r="A72" s="26">
        <v>7.2999999999999995E-2</v>
      </c>
      <c r="B72" s="34">
        <v>65.753424657534239</v>
      </c>
      <c r="C72" s="34"/>
    </row>
    <row r="73" spans="1:3" x14ac:dyDescent="0.25">
      <c r="A73" s="26">
        <v>0.10299999999999999</v>
      </c>
      <c r="B73" s="34">
        <v>19.417475728155331</v>
      </c>
      <c r="C73" s="34"/>
    </row>
    <row r="74" spans="1:3" x14ac:dyDescent="0.25">
      <c r="A74" s="26">
        <v>9.8000000000000004E-2</v>
      </c>
      <c r="B74" s="34">
        <v>60.204081632653065</v>
      </c>
      <c r="C74" s="34"/>
    </row>
    <row r="75" spans="1:3" x14ac:dyDescent="0.25">
      <c r="A75" s="26">
        <v>0.56000000000000005</v>
      </c>
      <c r="B75" s="34">
        <v>53.571428571428569</v>
      </c>
      <c r="C75" s="34"/>
    </row>
    <row r="76" spans="1:3" x14ac:dyDescent="0.25">
      <c r="A76" s="26">
        <v>0.39800000000000002</v>
      </c>
      <c r="B76" s="34">
        <v>67.336683417085425</v>
      </c>
      <c r="C76" s="34"/>
    </row>
    <row r="77" spans="1:3" x14ac:dyDescent="0.25">
      <c r="A77" s="26">
        <v>0.16500000000000001</v>
      </c>
      <c r="B77" s="34">
        <v>75.151515151515142</v>
      </c>
      <c r="C77" s="34"/>
    </row>
    <row r="78" spans="1:3" x14ac:dyDescent="0.25">
      <c r="A78" s="26">
        <v>0.114</v>
      </c>
      <c r="B78" s="34">
        <v>55.263157894736835</v>
      </c>
      <c r="C78" s="34"/>
    </row>
    <row r="79" spans="1:3" x14ac:dyDescent="0.25">
      <c r="A79" s="26">
        <v>0.21199999999999999</v>
      </c>
      <c r="B79" s="34">
        <v>52.830188679245282</v>
      </c>
      <c r="C79" s="34"/>
    </row>
    <row r="80" spans="1:3" x14ac:dyDescent="0.25">
      <c r="C80" s="34"/>
    </row>
    <row r="81" spans="1:3" ht="30" x14ac:dyDescent="0.25">
      <c r="A81" s="57" t="s">
        <v>175</v>
      </c>
      <c r="B81" s="57" t="s">
        <v>3</v>
      </c>
      <c r="C81" s="34"/>
    </row>
    <row r="82" spans="1:3" x14ac:dyDescent="0.25">
      <c r="A82" s="26">
        <v>26</v>
      </c>
      <c r="B82" s="26">
        <v>89.230769230769226</v>
      </c>
      <c r="C82" s="34"/>
    </row>
    <row r="83" spans="1:3" x14ac:dyDescent="0.25">
      <c r="A83" s="26">
        <v>100</v>
      </c>
      <c r="B83" s="26">
        <v>97.7</v>
      </c>
    </row>
    <row r="84" spans="1:3" x14ac:dyDescent="0.25">
      <c r="A84" s="26">
        <v>46</v>
      </c>
      <c r="B84" s="26">
        <v>89.565217391304358</v>
      </c>
    </row>
    <row r="85" spans="1:3" x14ac:dyDescent="0.25">
      <c r="A85" s="26">
        <v>20</v>
      </c>
      <c r="B85" s="26">
        <v>84.000000000000014</v>
      </c>
    </row>
    <row r="86" spans="1:3" x14ac:dyDescent="0.25">
      <c r="A86" s="26">
        <v>32</v>
      </c>
      <c r="B86" s="26">
        <v>90.625</v>
      </c>
    </row>
    <row r="87" spans="1:3" x14ac:dyDescent="0.25">
      <c r="A87" s="26">
        <v>70</v>
      </c>
      <c r="B87" s="26">
        <v>82.857142857142861</v>
      </c>
    </row>
    <row r="88" spans="1:3" x14ac:dyDescent="0.25">
      <c r="A88" s="26">
        <v>26</v>
      </c>
      <c r="B88" s="26">
        <v>71.538461538461533</v>
      </c>
    </row>
    <row r="89" spans="1:3" x14ac:dyDescent="0.25">
      <c r="A89" s="26">
        <v>67</v>
      </c>
      <c r="B89" s="26">
        <v>74.626865671641795</v>
      </c>
    </row>
    <row r="90" spans="1:3" x14ac:dyDescent="0.25">
      <c r="A90" s="26">
        <v>22</v>
      </c>
      <c r="B90" s="26">
        <v>81.36363636363636</v>
      </c>
    </row>
    <row r="91" spans="1:3" x14ac:dyDescent="0.25">
      <c r="A91" s="26">
        <v>57</v>
      </c>
      <c r="B91" s="26">
        <v>78.94736842105263</v>
      </c>
    </row>
    <row r="92" spans="1:3" x14ac:dyDescent="0.25">
      <c r="A92" s="26">
        <v>30</v>
      </c>
      <c r="B92" s="26">
        <v>63.333333333333329</v>
      </c>
    </row>
    <row r="93" spans="1:3" x14ac:dyDescent="0.25">
      <c r="A93" s="26">
        <v>61.5</v>
      </c>
      <c r="B93" s="26">
        <v>97.235772357723576</v>
      </c>
    </row>
    <row r="94" spans="1:3" x14ac:dyDescent="0.25">
      <c r="A94" s="26">
        <v>34.200000000000003</v>
      </c>
      <c r="B94" s="26">
        <v>53.216374269005854</v>
      </c>
    </row>
    <row r="95" spans="1:3" x14ac:dyDescent="0.25">
      <c r="A95" s="26">
        <v>6.7</v>
      </c>
      <c r="B95" s="26">
        <v>61.194029850746254</v>
      </c>
    </row>
    <row r="96" spans="1:3" x14ac:dyDescent="0.25">
      <c r="A96" s="26">
        <v>22.8</v>
      </c>
      <c r="B96" s="26">
        <v>75</v>
      </c>
    </row>
    <row r="97" spans="1:2" x14ac:dyDescent="0.25">
      <c r="A97" s="26">
        <v>6.7</v>
      </c>
      <c r="B97" s="26">
        <v>25.373134328358208</v>
      </c>
    </row>
    <row r="98" spans="1:2" x14ac:dyDescent="0.25">
      <c r="A98" s="26">
        <v>48.7</v>
      </c>
      <c r="B98" s="26">
        <v>88.706365503080093</v>
      </c>
    </row>
    <row r="99" spans="1:2" x14ac:dyDescent="0.25">
      <c r="A99" s="26">
        <v>42</v>
      </c>
      <c r="B99" s="26">
        <v>36.428571428571431</v>
      </c>
    </row>
    <row r="100" spans="1:2" x14ac:dyDescent="0.25">
      <c r="A100" s="26">
        <v>41.2</v>
      </c>
      <c r="B100" s="26">
        <v>65.291262135922338</v>
      </c>
    </row>
    <row r="101" spans="1:2" x14ac:dyDescent="0.25">
      <c r="A101" s="26">
        <v>339</v>
      </c>
      <c r="B101" s="26">
        <v>61.06194690265486</v>
      </c>
    </row>
    <row r="102" spans="1:2" x14ac:dyDescent="0.25">
      <c r="A102" s="26">
        <v>209</v>
      </c>
      <c r="B102" s="26">
        <v>77.511961722488039</v>
      </c>
    </row>
    <row r="103" spans="1:2" x14ac:dyDescent="0.25">
      <c r="A103" s="26">
        <v>145</v>
      </c>
      <c r="B103" s="26">
        <v>86.896551724137922</v>
      </c>
    </row>
    <row r="104" spans="1:2" x14ac:dyDescent="0.25">
      <c r="A104" s="26">
        <v>12</v>
      </c>
      <c r="B104" s="26">
        <v>82.5</v>
      </c>
    </row>
    <row r="105" spans="1:2" x14ac:dyDescent="0.25">
      <c r="A105" s="26">
        <v>153</v>
      </c>
      <c r="B105" s="26">
        <v>88.888888888888886</v>
      </c>
    </row>
    <row r="106" spans="1:2" x14ac:dyDescent="0.25">
      <c r="A106" s="26">
        <v>20.6</v>
      </c>
      <c r="B106" s="26">
        <v>87.378640776699029</v>
      </c>
    </row>
    <row r="107" spans="1:2" x14ac:dyDescent="0.25">
      <c r="A107" s="26">
        <v>186</v>
      </c>
      <c r="B107" s="26">
        <v>88.709677419354833</v>
      </c>
    </row>
    <row r="108" spans="1:2" x14ac:dyDescent="0.25">
      <c r="A108" s="26">
        <v>251</v>
      </c>
      <c r="B108" s="26">
        <v>91.713147410358559</v>
      </c>
    </row>
    <row r="109" spans="1:2" x14ac:dyDescent="0.25">
      <c r="A109" s="26">
        <v>79</v>
      </c>
      <c r="B109" s="26">
        <v>74.050632911392398</v>
      </c>
    </row>
  </sheetData>
  <mergeCells count="15">
    <mergeCell ref="K7:M7"/>
    <mergeCell ref="N7:P7"/>
    <mergeCell ref="Q7:Q8"/>
    <mergeCell ref="B45:G45"/>
    <mergeCell ref="H45:J45"/>
    <mergeCell ref="K45:M45"/>
    <mergeCell ref="N45:P45"/>
    <mergeCell ref="Q45:R45"/>
    <mergeCell ref="E44:F44"/>
    <mergeCell ref="H7:J7"/>
    <mergeCell ref="D1:E1"/>
    <mergeCell ref="D2:E2"/>
    <mergeCell ref="D3:E3"/>
    <mergeCell ref="D4:E4"/>
    <mergeCell ref="B7:G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opLeftCell="A10" workbookViewId="0">
      <selection activeCell="H28" sqref="H28"/>
    </sheetView>
  </sheetViews>
  <sheetFormatPr defaultColWidth="8.7109375" defaultRowHeight="15" x14ac:dyDescent="0.25"/>
  <cols>
    <col min="1" max="1" width="10.42578125" style="26" bestFit="1" customWidth="1"/>
    <col min="2" max="5" width="8.7109375" style="26"/>
    <col min="6" max="6" width="11.42578125" style="26" bestFit="1" customWidth="1"/>
    <col min="7" max="16384" width="8.7109375" style="26"/>
  </cols>
  <sheetData>
    <row r="1" spans="1:17" s="40" customFormat="1" x14ac:dyDescent="0.25">
      <c r="A1" s="41" t="s">
        <v>18</v>
      </c>
      <c r="B1" s="41" t="s">
        <v>163</v>
      </c>
      <c r="D1" s="72" t="s">
        <v>29</v>
      </c>
      <c r="E1" s="72"/>
      <c r="F1" s="9" t="s">
        <v>167</v>
      </c>
    </row>
    <row r="2" spans="1:17" s="40" customFormat="1" x14ac:dyDescent="0.25">
      <c r="A2" s="41" t="s">
        <v>21</v>
      </c>
      <c r="B2" s="41"/>
      <c r="D2" s="72" t="s">
        <v>27</v>
      </c>
      <c r="E2" s="72"/>
      <c r="F2" s="9">
        <f>28/12*44*10</f>
        <v>1026.6666666666667</v>
      </c>
    </row>
    <row r="3" spans="1:17" s="3" customFormat="1" x14ac:dyDescent="0.25">
      <c r="A3" s="41" t="s">
        <v>22</v>
      </c>
      <c r="B3" s="41" t="s">
        <v>165</v>
      </c>
      <c r="D3" s="72" t="s">
        <v>30</v>
      </c>
      <c r="E3" s="72"/>
      <c r="F3" s="9"/>
    </row>
    <row r="4" spans="1:17" s="3" customFormat="1" x14ac:dyDescent="0.25">
      <c r="A4" s="41" t="s">
        <v>24</v>
      </c>
      <c r="B4" s="41" t="s">
        <v>166</v>
      </c>
      <c r="D4" s="72" t="s">
        <v>164</v>
      </c>
      <c r="E4" s="72"/>
      <c r="F4" s="9"/>
    </row>
    <row r="5" spans="1:17" s="3" customFormat="1" x14ac:dyDescent="0.25">
      <c r="A5" s="41"/>
      <c r="B5" s="41"/>
      <c r="D5" s="41"/>
      <c r="E5" s="41"/>
      <c r="F5" s="9"/>
    </row>
    <row r="6" spans="1:17" s="3" customFormat="1" x14ac:dyDescent="0.25">
      <c r="A6" s="41"/>
      <c r="B6" s="41"/>
      <c r="D6" s="41"/>
      <c r="E6" s="41"/>
      <c r="F6" s="9"/>
    </row>
    <row r="7" spans="1:17" s="3" customFormat="1" x14ac:dyDescent="0.25">
      <c r="A7" s="40"/>
      <c r="B7" s="69" t="s">
        <v>12</v>
      </c>
      <c r="C7" s="69"/>
      <c r="D7" s="69"/>
      <c r="E7" s="69"/>
      <c r="F7" s="69"/>
      <c r="G7" s="69"/>
      <c r="H7" s="69" t="s">
        <v>4</v>
      </c>
      <c r="I7" s="69"/>
      <c r="J7" s="69"/>
      <c r="K7" s="69" t="s">
        <v>5</v>
      </c>
      <c r="L7" s="69"/>
      <c r="M7" s="69"/>
      <c r="N7" s="69" t="s">
        <v>6</v>
      </c>
      <c r="O7" s="69"/>
      <c r="P7" s="69"/>
      <c r="Q7" s="69" t="s">
        <v>35</v>
      </c>
    </row>
    <row r="8" spans="1:17" s="3" customFormat="1" ht="45" x14ac:dyDescent="0.25">
      <c r="A8" s="40" t="s">
        <v>0</v>
      </c>
      <c r="B8" s="40" t="s">
        <v>7</v>
      </c>
      <c r="C8" s="40" t="s">
        <v>8</v>
      </c>
      <c r="D8" s="40" t="s">
        <v>16</v>
      </c>
      <c r="E8" s="40" t="s">
        <v>10</v>
      </c>
      <c r="F8" s="40" t="s">
        <v>9</v>
      </c>
      <c r="G8" s="40" t="s">
        <v>11</v>
      </c>
      <c r="H8" s="40" t="s">
        <v>1</v>
      </c>
      <c r="I8" s="40" t="s">
        <v>2</v>
      </c>
      <c r="J8" s="40" t="s">
        <v>3</v>
      </c>
      <c r="K8" s="40" t="s">
        <v>1</v>
      </c>
      <c r="L8" s="40" t="s">
        <v>2</v>
      </c>
      <c r="M8" s="40" t="s">
        <v>3</v>
      </c>
      <c r="N8" s="40" t="s">
        <v>1</v>
      </c>
      <c r="O8" s="40" t="s">
        <v>2</v>
      </c>
      <c r="P8" s="40" t="s">
        <v>3</v>
      </c>
      <c r="Q8" s="69"/>
    </row>
    <row r="9" spans="1:17" x14ac:dyDescent="0.25">
      <c r="A9" s="33">
        <v>41589</v>
      </c>
      <c r="B9" s="26">
        <v>0.37</v>
      </c>
      <c r="C9" s="26">
        <v>5</v>
      </c>
      <c r="D9" s="48">
        <f>B9/C9</f>
        <v>7.3999999999999996E-2</v>
      </c>
      <c r="G9" s="26">
        <v>0</v>
      </c>
      <c r="H9" s="26">
        <v>0.14000000000000001</v>
      </c>
      <c r="I9" s="26">
        <v>4.2999999999999997E-2</v>
      </c>
      <c r="J9" s="47">
        <f>(H9-I9)/H9*100</f>
        <v>69.285714285714292</v>
      </c>
      <c r="N9" s="26">
        <v>34</v>
      </c>
      <c r="O9" s="26">
        <v>2.5</v>
      </c>
      <c r="P9" s="47">
        <f t="shared" ref="P9:P20" si="0">(N9-O9)/N9*100</f>
        <v>92.64705882352942</v>
      </c>
    </row>
    <row r="10" spans="1:17" x14ac:dyDescent="0.25">
      <c r="A10" s="33">
        <v>41596</v>
      </c>
      <c r="B10" s="26">
        <v>0.26</v>
      </c>
      <c r="C10" s="26">
        <v>3</v>
      </c>
      <c r="D10" s="48">
        <f t="shared" ref="D10:D20" si="1">B10/C10</f>
        <v>8.666666666666667E-2</v>
      </c>
      <c r="G10" s="26">
        <v>9</v>
      </c>
      <c r="H10" s="26">
        <v>0.11</v>
      </c>
      <c r="I10" s="26">
        <v>5.3999999999999999E-2</v>
      </c>
      <c r="J10" s="47">
        <f t="shared" ref="J10:J20" si="2">(H10-I10)/H10*100</f>
        <v>50.909090909090914</v>
      </c>
      <c r="N10" s="26">
        <v>20</v>
      </c>
      <c r="O10" s="26">
        <v>2.5</v>
      </c>
      <c r="P10" s="47">
        <f t="shared" si="0"/>
        <v>87.5</v>
      </c>
    </row>
    <row r="11" spans="1:17" x14ac:dyDescent="0.25">
      <c r="A11" s="33">
        <v>41621</v>
      </c>
      <c r="B11" s="26">
        <v>0.2</v>
      </c>
      <c r="C11" s="26">
        <v>6</v>
      </c>
      <c r="D11" s="48">
        <f t="shared" si="1"/>
        <v>3.3333333333333333E-2</v>
      </c>
      <c r="G11" s="26">
        <v>0</v>
      </c>
      <c r="H11" s="26">
        <v>0.32</v>
      </c>
      <c r="I11" s="26">
        <v>0.14000000000000001</v>
      </c>
      <c r="J11" s="47">
        <f t="shared" si="2"/>
        <v>56.25</v>
      </c>
      <c r="N11" s="26">
        <v>120</v>
      </c>
      <c r="O11" s="26">
        <v>14</v>
      </c>
      <c r="P11" s="47">
        <f t="shared" si="0"/>
        <v>88.333333333333329</v>
      </c>
    </row>
    <row r="12" spans="1:17" x14ac:dyDescent="0.25">
      <c r="A12" s="33">
        <v>41625</v>
      </c>
      <c r="B12" s="26">
        <v>0.24</v>
      </c>
      <c r="C12" s="26">
        <v>4</v>
      </c>
      <c r="D12" s="48">
        <f t="shared" si="1"/>
        <v>0.06</v>
      </c>
      <c r="G12" s="26">
        <v>0</v>
      </c>
      <c r="H12" s="26">
        <v>0.13</v>
      </c>
      <c r="I12" s="26">
        <v>6.8000000000000005E-2</v>
      </c>
      <c r="J12" s="47">
        <f t="shared" si="2"/>
        <v>47.692307692307686</v>
      </c>
      <c r="N12" s="26">
        <v>51</v>
      </c>
      <c r="O12" s="26">
        <v>10</v>
      </c>
      <c r="P12" s="47">
        <f t="shared" si="0"/>
        <v>80.392156862745097</v>
      </c>
    </row>
    <row r="13" spans="1:17" x14ac:dyDescent="0.25">
      <c r="A13" s="33">
        <v>41683</v>
      </c>
      <c r="B13" s="26">
        <v>0.68</v>
      </c>
      <c r="C13" s="26">
        <v>14</v>
      </c>
      <c r="D13" s="48">
        <f t="shared" si="1"/>
        <v>4.8571428571428578E-2</v>
      </c>
      <c r="G13" s="26">
        <v>0</v>
      </c>
      <c r="H13" s="26">
        <v>0.22</v>
      </c>
      <c r="I13" s="26">
        <v>5.5E-2</v>
      </c>
      <c r="J13" s="47">
        <f t="shared" si="2"/>
        <v>75</v>
      </c>
      <c r="N13" s="26">
        <v>140</v>
      </c>
      <c r="O13" s="26">
        <v>13</v>
      </c>
      <c r="P13" s="47">
        <f t="shared" si="0"/>
        <v>90.714285714285708</v>
      </c>
    </row>
    <row r="14" spans="1:17" x14ac:dyDescent="0.25">
      <c r="A14" s="33">
        <v>41695</v>
      </c>
      <c r="B14" s="26">
        <v>0.43</v>
      </c>
      <c r="C14" s="26">
        <v>7</v>
      </c>
      <c r="D14" s="48">
        <f t="shared" si="1"/>
        <v>6.142857142857143E-2</v>
      </c>
      <c r="G14" s="26">
        <v>0</v>
      </c>
      <c r="H14" s="26">
        <v>7.2999999999999995E-2</v>
      </c>
      <c r="I14" s="26">
        <v>2.1000000000000001E-2</v>
      </c>
      <c r="J14" s="47">
        <f t="shared" si="2"/>
        <v>71.232876712328761</v>
      </c>
      <c r="N14" s="26">
        <v>22</v>
      </c>
      <c r="O14" s="26">
        <v>2.5</v>
      </c>
      <c r="P14" s="47">
        <f t="shared" si="0"/>
        <v>88.63636363636364</v>
      </c>
    </row>
    <row r="15" spans="1:17" x14ac:dyDescent="0.25">
      <c r="A15" s="33">
        <v>41771</v>
      </c>
      <c r="B15" s="26">
        <v>0.45</v>
      </c>
      <c r="C15" s="26">
        <v>7</v>
      </c>
      <c r="D15" s="48">
        <f t="shared" si="1"/>
        <v>6.4285714285714293E-2</v>
      </c>
      <c r="G15" s="26">
        <v>0</v>
      </c>
      <c r="H15" s="26">
        <v>0.17</v>
      </c>
      <c r="I15" s="26">
        <v>3.6999999999999998E-2</v>
      </c>
      <c r="J15" s="47">
        <f t="shared" si="2"/>
        <v>78.235294117647058</v>
      </c>
      <c r="N15" s="26">
        <v>61</v>
      </c>
      <c r="O15" s="26">
        <v>2.5</v>
      </c>
      <c r="P15" s="47">
        <f t="shared" si="0"/>
        <v>95.901639344262293</v>
      </c>
    </row>
    <row r="16" spans="1:17" x14ac:dyDescent="0.25">
      <c r="A16" s="33">
        <v>41786</v>
      </c>
      <c r="B16" s="26">
        <v>0.46</v>
      </c>
      <c r="C16" s="26">
        <v>8</v>
      </c>
      <c r="D16" s="48">
        <f t="shared" si="1"/>
        <v>5.7500000000000002E-2</v>
      </c>
      <c r="G16" s="26">
        <v>0</v>
      </c>
      <c r="H16" s="26">
        <v>0.15</v>
      </c>
      <c r="I16" s="26">
        <v>4.4999999999999998E-2</v>
      </c>
      <c r="J16" s="47">
        <f t="shared" si="2"/>
        <v>70</v>
      </c>
      <c r="N16" s="26">
        <v>35</v>
      </c>
      <c r="O16" s="26">
        <v>2.5</v>
      </c>
      <c r="P16" s="47">
        <f t="shared" si="0"/>
        <v>92.857142857142861</v>
      </c>
    </row>
    <row r="17" spans="1:17" x14ac:dyDescent="0.25">
      <c r="A17" s="33">
        <v>41809</v>
      </c>
      <c r="B17" s="26">
        <v>0.24</v>
      </c>
      <c r="C17" s="26">
        <v>7</v>
      </c>
      <c r="D17" s="48">
        <f t="shared" si="1"/>
        <v>3.4285714285714287E-2</v>
      </c>
      <c r="G17" s="26">
        <v>0</v>
      </c>
      <c r="H17" s="26">
        <v>0.14000000000000001</v>
      </c>
      <c r="I17" s="26">
        <v>6.7000000000000004E-2</v>
      </c>
      <c r="J17" s="47">
        <f t="shared" si="2"/>
        <v>52.142857142857146</v>
      </c>
      <c r="N17" s="26">
        <v>17</v>
      </c>
      <c r="O17" s="26">
        <v>9</v>
      </c>
      <c r="P17" s="47">
        <f t="shared" si="0"/>
        <v>47.058823529411761</v>
      </c>
    </row>
    <row r="18" spans="1:17" x14ac:dyDescent="0.25">
      <c r="A18" s="33">
        <v>41820</v>
      </c>
      <c r="B18" s="26">
        <v>0.21</v>
      </c>
      <c r="C18" s="26">
        <v>6</v>
      </c>
      <c r="D18" s="48">
        <f t="shared" si="1"/>
        <v>3.4999999999999996E-2</v>
      </c>
      <c r="G18" s="26">
        <v>0</v>
      </c>
      <c r="H18" s="26">
        <v>0.24</v>
      </c>
      <c r="I18" s="26">
        <v>7.6999999999999999E-2</v>
      </c>
      <c r="J18" s="47">
        <f t="shared" si="2"/>
        <v>67.916666666666657</v>
      </c>
      <c r="N18" s="26">
        <v>90</v>
      </c>
      <c r="O18" s="26">
        <v>15</v>
      </c>
      <c r="P18" s="47">
        <f t="shared" si="0"/>
        <v>83.333333333333343</v>
      </c>
    </row>
    <row r="19" spans="1:17" x14ac:dyDescent="0.25">
      <c r="A19" s="33">
        <v>42080</v>
      </c>
      <c r="B19" s="26">
        <v>0.22</v>
      </c>
      <c r="C19" s="26">
        <v>6</v>
      </c>
      <c r="D19" s="48">
        <f t="shared" si="1"/>
        <v>3.6666666666666667E-2</v>
      </c>
      <c r="G19" s="26">
        <v>0</v>
      </c>
      <c r="H19" s="26">
        <v>0.17</v>
      </c>
      <c r="I19" s="26">
        <v>4.9000000000000002E-2</v>
      </c>
      <c r="J19" s="47">
        <f t="shared" si="2"/>
        <v>71.17647058823529</v>
      </c>
      <c r="N19" s="26">
        <v>55</v>
      </c>
      <c r="O19" s="26">
        <v>2.5</v>
      </c>
      <c r="P19" s="47">
        <f t="shared" si="0"/>
        <v>95.454545454545453</v>
      </c>
    </row>
    <row r="20" spans="1:17" x14ac:dyDescent="0.25">
      <c r="A20" s="33">
        <v>42093</v>
      </c>
      <c r="B20" s="26">
        <v>0.31</v>
      </c>
      <c r="C20" s="26">
        <v>7</v>
      </c>
      <c r="D20" s="48">
        <f t="shared" si="1"/>
        <v>4.4285714285714282E-2</v>
      </c>
      <c r="G20" s="26">
        <v>0</v>
      </c>
      <c r="H20" s="26">
        <v>0.28999999999999998</v>
      </c>
      <c r="I20" s="26">
        <v>0.12</v>
      </c>
      <c r="J20" s="47">
        <f t="shared" si="2"/>
        <v>58.620689655172406</v>
      </c>
      <c r="N20" s="26">
        <v>110</v>
      </c>
      <c r="O20" s="26">
        <v>11</v>
      </c>
      <c r="P20" s="47">
        <f t="shared" si="0"/>
        <v>90</v>
      </c>
    </row>
    <row r="23" spans="1:17" x14ac:dyDescent="0.25">
      <c r="H23" s="69" t="s">
        <v>4</v>
      </c>
      <c r="I23" s="69"/>
      <c r="J23" s="69"/>
      <c r="N23" s="69" t="s">
        <v>96</v>
      </c>
      <c r="O23" s="69"/>
      <c r="P23" s="69"/>
    </row>
    <row r="24" spans="1:17" ht="30" x14ac:dyDescent="0.25">
      <c r="A24" s="40" t="s">
        <v>46</v>
      </c>
      <c r="H24" s="40" t="s">
        <v>1</v>
      </c>
      <c r="I24" s="40" t="s">
        <v>2</v>
      </c>
      <c r="J24" s="40" t="s">
        <v>3</v>
      </c>
      <c r="N24" s="40" t="s">
        <v>1</v>
      </c>
      <c r="O24" s="40" t="s">
        <v>2</v>
      </c>
      <c r="P24" s="40" t="s">
        <v>3</v>
      </c>
    </row>
    <row r="25" spans="1:17" x14ac:dyDescent="0.25">
      <c r="A25" s="3" t="s">
        <v>13</v>
      </c>
      <c r="H25" s="48">
        <f>MEDIAN(H9:H20)</f>
        <v>0.16</v>
      </c>
      <c r="I25" s="48">
        <f>MEDIAN(I9:I20)</f>
        <v>5.45E-2</v>
      </c>
      <c r="J25" s="48">
        <f>MEDIAN(J9:J20)</f>
        <v>68.601190476190482</v>
      </c>
      <c r="N25" s="48">
        <f>MEDIAN(N9:N20)</f>
        <v>53</v>
      </c>
      <c r="O25" s="48">
        <f>MEDIAN(O9:O20)</f>
        <v>5.75</v>
      </c>
      <c r="P25" s="48">
        <f>MEDIAN(P9:P20)</f>
        <v>89.318181818181813</v>
      </c>
    </row>
    <row r="26" spans="1:17" x14ac:dyDescent="0.25">
      <c r="A26" s="3" t="s">
        <v>14</v>
      </c>
      <c r="H26" s="48">
        <f>AVERAGE(H9:H20)</f>
        <v>0.17941666666666664</v>
      </c>
      <c r="I26" s="48">
        <f>AVERAGE(I9:I20)</f>
        <v>6.4666666666666664E-2</v>
      </c>
      <c r="J26" s="48">
        <f>AVERAGE(J9:J20)</f>
        <v>64.038497314168339</v>
      </c>
      <c r="N26" s="48">
        <f>AVERAGE(N9:N20)</f>
        <v>62.916666666666664</v>
      </c>
      <c r="O26" s="48">
        <f>AVERAGE(O9:O20)</f>
        <v>7.25</v>
      </c>
      <c r="P26" s="48">
        <f>AVERAGE(P9:P20)</f>
        <v>86.069056907412758</v>
      </c>
    </row>
    <row r="27" spans="1:17" x14ac:dyDescent="0.25">
      <c r="A27" s="3" t="s">
        <v>15</v>
      </c>
      <c r="H27" s="48">
        <f>STDEV(H9:H20)</f>
        <v>7.388253371317742E-2</v>
      </c>
      <c r="I27" s="48">
        <f>STDEV(I9:I20)</f>
        <v>3.4227403516994263E-2</v>
      </c>
      <c r="J27" s="48">
        <f>STDEV(J9:J20)</f>
        <v>10.329239824069401</v>
      </c>
      <c r="N27" s="48">
        <f>STDEV(N9:N20)</f>
        <v>42.210421663017023</v>
      </c>
      <c r="O27" s="48">
        <f>STDEV(O9:O20)</f>
        <v>5.2114384683205186</v>
      </c>
      <c r="P27" s="48">
        <f>STDEV(P9:P20)</f>
        <v>13.095526829921818</v>
      </c>
    </row>
    <row r="28" spans="1:17" x14ac:dyDescent="0.25">
      <c r="A28" s="3" t="s">
        <v>31</v>
      </c>
      <c r="H28" s="48">
        <f>H27/H26</f>
        <v>0.41179303509434706</v>
      </c>
      <c r="I28" s="48">
        <f>I27/I26</f>
        <v>0.52928974510815874</v>
      </c>
      <c r="J28" s="48">
        <f>J27/J26</f>
        <v>0.16129734858385075</v>
      </c>
      <c r="N28" s="48">
        <f>N27/N26</f>
        <v>0.67089411914729047</v>
      </c>
      <c r="O28" s="48">
        <f>O27/O26</f>
        <v>0.71881909907869224</v>
      </c>
      <c r="P28" s="48">
        <f>P27/P26</f>
        <v>0.15215139215489598</v>
      </c>
    </row>
    <row r="29" spans="1:17" ht="30" x14ac:dyDescent="0.25">
      <c r="A29" s="3" t="s">
        <v>32</v>
      </c>
      <c r="H29" s="48">
        <f t="shared" ref="H29:J30" si="3">H25</f>
        <v>0.16</v>
      </c>
      <c r="I29" s="48">
        <f t="shared" si="3"/>
        <v>5.45E-2</v>
      </c>
      <c r="J29" s="48">
        <f t="shared" si="3"/>
        <v>68.601190476190482</v>
      </c>
      <c r="N29" s="48">
        <f t="shared" ref="N29:P30" si="4">N25</f>
        <v>53</v>
      </c>
      <c r="O29" s="48">
        <f t="shared" si="4"/>
        <v>5.75</v>
      </c>
      <c r="P29" s="48">
        <f t="shared" si="4"/>
        <v>89.318181818181813</v>
      </c>
    </row>
    <row r="30" spans="1:17" ht="30" x14ac:dyDescent="0.25">
      <c r="A30" s="3" t="s">
        <v>33</v>
      </c>
      <c r="H30" s="48">
        <f t="shared" si="3"/>
        <v>0.17941666666666664</v>
      </c>
      <c r="I30" s="48">
        <f t="shared" si="3"/>
        <v>6.4666666666666664E-2</v>
      </c>
      <c r="J30" s="48">
        <f t="shared" si="3"/>
        <v>64.038497314168339</v>
      </c>
      <c r="N30" s="48">
        <f t="shared" si="4"/>
        <v>62.916666666666664</v>
      </c>
      <c r="O30" s="48">
        <f t="shared" si="4"/>
        <v>7.25</v>
      </c>
      <c r="P30" s="48">
        <f t="shared" si="4"/>
        <v>86.069056907412758</v>
      </c>
    </row>
    <row r="31" spans="1:17" x14ac:dyDescent="0.25">
      <c r="A31" s="26" t="s">
        <v>129</v>
      </c>
      <c r="J31" s="26">
        <v>59.38</v>
      </c>
      <c r="P31" s="26">
        <v>79.209999999999994</v>
      </c>
      <c r="Q31" s="26" t="s">
        <v>130</v>
      </c>
    </row>
    <row r="32" spans="1:17" x14ac:dyDescent="0.25">
      <c r="P32" s="26">
        <v>81.069999999999993</v>
      </c>
      <c r="Q32" s="26" t="s">
        <v>131</v>
      </c>
    </row>
    <row r="33" spans="1:17" x14ac:dyDescent="0.25">
      <c r="P33" s="26">
        <v>87.36</v>
      </c>
      <c r="Q33" s="26" t="s">
        <v>162</v>
      </c>
    </row>
    <row r="36" spans="1:17" x14ac:dyDescent="0.25">
      <c r="A36" s="26" t="s">
        <v>1</v>
      </c>
      <c r="B36" s="26" t="s">
        <v>3</v>
      </c>
    </row>
    <row r="37" spans="1:17" x14ac:dyDescent="0.25">
      <c r="A37" s="26">
        <v>0.14000000000000001</v>
      </c>
      <c r="B37" s="26">
        <v>69.285714285714292</v>
      </c>
    </row>
    <row r="38" spans="1:17" x14ac:dyDescent="0.25">
      <c r="A38" s="26">
        <v>0.11</v>
      </c>
      <c r="B38" s="26">
        <v>50.909090909090914</v>
      </c>
    </row>
    <row r="39" spans="1:17" x14ac:dyDescent="0.25">
      <c r="A39" s="26">
        <v>0.32</v>
      </c>
      <c r="B39" s="26">
        <v>56.25</v>
      </c>
    </row>
    <row r="40" spans="1:17" x14ac:dyDescent="0.25">
      <c r="A40" s="26">
        <v>0.13</v>
      </c>
      <c r="B40" s="26">
        <v>47.692307692307686</v>
      </c>
    </row>
    <row r="41" spans="1:17" x14ac:dyDescent="0.25">
      <c r="A41" s="26">
        <v>0.22</v>
      </c>
      <c r="B41" s="26">
        <v>75</v>
      </c>
    </row>
    <row r="42" spans="1:17" x14ac:dyDescent="0.25">
      <c r="A42" s="26">
        <v>7.2999999999999995E-2</v>
      </c>
      <c r="B42" s="26">
        <v>71.232876712328761</v>
      </c>
    </row>
    <row r="43" spans="1:17" x14ac:dyDescent="0.25">
      <c r="A43" s="26">
        <v>0.17</v>
      </c>
      <c r="B43" s="26">
        <v>78.235294117647058</v>
      </c>
    </row>
    <row r="44" spans="1:17" x14ac:dyDescent="0.25">
      <c r="A44" s="26">
        <v>0.15</v>
      </c>
      <c r="B44" s="26">
        <v>70</v>
      </c>
    </row>
    <row r="45" spans="1:17" x14ac:dyDescent="0.25">
      <c r="A45" s="26">
        <v>0.14000000000000001</v>
      </c>
      <c r="B45" s="26">
        <v>52.142857142857146</v>
      </c>
    </row>
    <row r="46" spans="1:17" x14ac:dyDescent="0.25">
      <c r="A46" s="26">
        <v>0.24</v>
      </c>
      <c r="B46" s="26">
        <v>67.916666666666657</v>
      </c>
    </row>
    <row r="47" spans="1:17" x14ac:dyDescent="0.25">
      <c r="A47" s="26">
        <v>0.17</v>
      </c>
      <c r="B47" s="26">
        <v>71.17647058823529</v>
      </c>
    </row>
    <row r="48" spans="1:17" x14ac:dyDescent="0.25">
      <c r="A48" s="26">
        <v>0.28999999999999998</v>
      </c>
      <c r="B48" s="26">
        <v>58.620689655172406</v>
      </c>
    </row>
    <row r="52" spans="1:2" x14ac:dyDescent="0.25">
      <c r="A52" s="26" t="s">
        <v>1</v>
      </c>
      <c r="B52" s="26" t="s">
        <v>3</v>
      </c>
    </row>
    <row r="53" spans="1:2" x14ac:dyDescent="0.25">
      <c r="A53" s="26">
        <v>34</v>
      </c>
      <c r="B53" s="26">
        <v>92.64705882352942</v>
      </c>
    </row>
    <row r="54" spans="1:2" x14ac:dyDescent="0.25">
      <c r="A54" s="26">
        <v>20</v>
      </c>
      <c r="B54" s="26">
        <v>87.5</v>
      </c>
    </row>
    <row r="55" spans="1:2" x14ac:dyDescent="0.25">
      <c r="A55" s="26">
        <v>120</v>
      </c>
      <c r="B55" s="26">
        <v>88.333333333333329</v>
      </c>
    </row>
    <row r="56" spans="1:2" x14ac:dyDescent="0.25">
      <c r="A56" s="26">
        <v>51</v>
      </c>
      <c r="B56" s="26">
        <v>80.392156862745097</v>
      </c>
    </row>
    <row r="57" spans="1:2" x14ac:dyDescent="0.25">
      <c r="A57" s="26">
        <v>140</v>
      </c>
      <c r="B57" s="26">
        <v>90.714285714285708</v>
      </c>
    </row>
    <row r="58" spans="1:2" x14ac:dyDescent="0.25">
      <c r="A58" s="26">
        <v>22</v>
      </c>
      <c r="B58" s="26">
        <v>88.63636363636364</v>
      </c>
    </row>
    <row r="59" spans="1:2" x14ac:dyDescent="0.25">
      <c r="A59" s="26">
        <v>61</v>
      </c>
      <c r="B59" s="26">
        <v>95.901639344262293</v>
      </c>
    </row>
    <row r="60" spans="1:2" x14ac:dyDescent="0.25">
      <c r="A60" s="26">
        <v>35</v>
      </c>
      <c r="B60" s="26">
        <v>92.857142857142861</v>
      </c>
    </row>
    <row r="61" spans="1:2" x14ac:dyDescent="0.25">
      <c r="A61" s="26">
        <v>17</v>
      </c>
      <c r="B61" s="26">
        <v>47.058823529411761</v>
      </c>
    </row>
    <row r="62" spans="1:2" x14ac:dyDescent="0.25">
      <c r="A62" s="26">
        <v>90</v>
      </c>
      <c r="B62" s="26">
        <v>83.333333333333343</v>
      </c>
    </row>
    <row r="63" spans="1:2" x14ac:dyDescent="0.25">
      <c r="A63" s="26">
        <v>55</v>
      </c>
      <c r="B63" s="26">
        <v>95.454545454545453</v>
      </c>
    </row>
    <row r="64" spans="1:2" x14ac:dyDescent="0.25">
      <c r="A64" s="26">
        <v>110</v>
      </c>
      <c r="B64" s="26">
        <v>90</v>
      </c>
    </row>
  </sheetData>
  <mergeCells count="11">
    <mergeCell ref="K7:M7"/>
    <mergeCell ref="N7:P7"/>
    <mergeCell ref="Q7:Q8"/>
    <mergeCell ref="H23:J23"/>
    <mergeCell ref="N23:P23"/>
    <mergeCell ref="H7:J7"/>
    <mergeCell ref="D1:E1"/>
    <mergeCell ref="D2:E2"/>
    <mergeCell ref="D3:E3"/>
    <mergeCell ref="D4:E4"/>
    <mergeCell ref="B7:G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opLeftCell="A25" workbookViewId="0">
      <selection activeCell="C31" sqref="C31"/>
    </sheetView>
  </sheetViews>
  <sheetFormatPr defaultRowHeight="15" x14ac:dyDescent="0.25"/>
  <cols>
    <col min="1" max="1" width="11.28515625" customWidth="1"/>
  </cols>
  <sheetData>
    <row r="1" spans="1:19" x14ac:dyDescent="0.25">
      <c r="A1" s="56" t="s">
        <v>18</v>
      </c>
      <c r="B1" s="56" t="s">
        <v>168</v>
      </c>
      <c r="C1" s="55"/>
      <c r="D1" s="72" t="s">
        <v>29</v>
      </c>
      <c r="E1" s="72"/>
      <c r="F1" s="9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9" x14ac:dyDescent="0.25">
      <c r="A2" s="56" t="s">
        <v>21</v>
      </c>
      <c r="B2" s="56" t="s">
        <v>40</v>
      </c>
      <c r="C2" s="55"/>
      <c r="D2" s="72" t="s">
        <v>27</v>
      </c>
      <c r="E2" s="72"/>
      <c r="F2" s="9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9" x14ac:dyDescent="0.25">
      <c r="A3" s="56" t="s">
        <v>22</v>
      </c>
      <c r="B3" s="56" t="s">
        <v>169</v>
      </c>
      <c r="C3" s="3"/>
      <c r="D3" s="72" t="s">
        <v>30</v>
      </c>
      <c r="E3" s="72"/>
      <c r="F3" s="58" t="s">
        <v>172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9" x14ac:dyDescent="0.25">
      <c r="A4" s="56" t="s">
        <v>24</v>
      </c>
      <c r="B4" s="56" t="s">
        <v>173</v>
      </c>
      <c r="C4" s="3"/>
      <c r="D4" s="72" t="s">
        <v>170</v>
      </c>
      <c r="E4" s="72"/>
      <c r="F4" s="58" t="s">
        <v>171</v>
      </c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x14ac:dyDescent="0.25">
      <c r="A5" s="56"/>
      <c r="B5" s="56"/>
      <c r="C5" s="3"/>
      <c r="D5" s="56"/>
      <c r="E5" s="56"/>
      <c r="F5" s="9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9" x14ac:dyDescent="0.25">
      <c r="A6" s="56"/>
      <c r="B6" s="56"/>
      <c r="C6" s="3"/>
      <c r="D6" s="56"/>
      <c r="E6" s="56"/>
      <c r="F6" s="9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9" x14ac:dyDescent="0.25">
      <c r="A7" s="55"/>
      <c r="B7" s="69" t="s">
        <v>12</v>
      </c>
      <c r="C7" s="69"/>
      <c r="D7" s="69"/>
      <c r="E7" s="69"/>
      <c r="F7" s="69"/>
      <c r="G7" s="69"/>
      <c r="H7" s="69" t="s">
        <v>4</v>
      </c>
      <c r="I7" s="69"/>
      <c r="J7" s="69"/>
      <c r="K7" s="69" t="s">
        <v>5</v>
      </c>
      <c r="L7" s="69"/>
      <c r="M7" s="69"/>
      <c r="N7" s="69" t="s">
        <v>6</v>
      </c>
      <c r="O7" s="69"/>
      <c r="P7" s="69"/>
    </row>
    <row r="8" spans="1:19" ht="45" x14ac:dyDescent="0.25">
      <c r="A8" s="55" t="s">
        <v>0</v>
      </c>
      <c r="B8" s="55" t="s">
        <v>7</v>
      </c>
      <c r="C8" s="55" t="s">
        <v>8</v>
      </c>
      <c r="D8" s="55" t="s">
        <v>16</v>
      </c>
      <c r="E8" s="55" t="s">
        <v>10</v>
      </c>
      <c r="F8" s="55" t="s">
        <v>9</v>
      </c>
      <c r="G8" s="55" t="s">
        <v>11</v>
      </c>
      <c r="H8" s="55" t="s">
        <v>1</v>
      </c>
      <c r="I8" s="55" t="s">
        <v>2</v>
      </c>
      <c r="J8" s="55" t="s">
        <v>3</v>
      </c>
      <c r="K8" s="55" t="s">
        <v>1</v>
      </c>
      <c r="L8" s="55" t="s">
        <v>2</v>
      </c>
      <c r="M8" s="55" t="s">
        <v>3</v>
      </c>
      <c r="N8" s="55" t="s">
        <v>1</v>
      </c>
      <c r="O8" s="55" t="s">
        <v>2</v>
      </c>
      <c r="P8" s="55" t="s">
        <v>3</v>
      </c>
    </row>
    <row r="9" spans="1:19" x14ac:dyDescent="0.25">
      <c r="A9" s="33">
        <v>42866</v>
      </c>
      <c r="B9" s="26">
        <v>0.25</v>
      </c>
      <c r="C9" s="26">
        <v>16</v>
      </c>
      <c r="D9" s="48">
        <v>0.02</v>
      </c>
      <c r="E9" s="26"/>
      <c r="F9" s="26"/>
      <c r="G9" s="26"/>
      <c r="H9" s="26">
        <v>0.20799999999999999</v>
      </c>
      <c r="I9" s="26">
        <v>0.14199999999999999</v>
      </c>
      <c r="J9" s="47">
        <f>(H9-I9)/H9*100</f>
        <v>31.730769230769234</v>
      </c>
      <c r="K9" s="26">
        <v>1.7000000000000001E-2</v>
      </c>
      <c r="L9" s="26">
        <v>0.09</v>
      </c>
      <c r="M9" s="47">
        <f>(K9-L9)/K9*100</f>
        <v>-429.41176470588232</v>
      </c>
      <c r="N9" s="26">
        <v>90</v>
      </c>
      <c r="O9" s="26">
        <v>9</v>
      </c>
      <c r="P9" s="47">
        <f>(N9-O9)/N9*100</f>
        <v>90</v>
      </c>
      <c r="S9" s="26"/>
    </row>
    <row r="10" spans="1:19" x14ac:dyDescent="0.25">
      <c r="A10" s="33">
        <v>42870</v>
      </c>
      <c r="B10" s="26">
        <v>0.73</v>
      </c>
      <c r="C10" s="26">
        <v>21</v>
      </c>
      <c r="D10" s="48">
        <v>0.04</v>
      </c>
      <c r="E10" s="26"/>
      <c r="F10" s="26"/>
      <c r="G10" s="26"/>
      <c r="H10" s="26">
        <v>7.5999999999999998E-2</v>
      </c>
      <c r="I10" s="26">
        <v>0.03</v>
      </c>
      <c r="J10" s="47">
        <f t="shared" ref="J10:J30" si="0">(H10-I10)/H10*100</f>
        <v>60.526315789473685</v>
      </c>
      <c r="K10" s="26">
        <v>4.0000000000000001E-3</v>
      </c>
      <c r="L10" s="26">
        <v>6.0000000000000001E-3</v>
      </c>
      <c r="M10" s="47">
        <f t="shared" ref="M10:M30" si="1">(K10-L10)/K10*100</f>
        <v>-50</v>
      </c>
      <c r="N10" s="26">
        <v>28</v>
      </c>
      <c r="O10" s="26">
        <v>3</v>
      </c>
      <c r="P10" s="47">
        <f t="shared" ref="P10:P30" si="2">(N10-O10)/N10*100</f>
        <v>89.285714285714292</v>
      </c>
      <c r="S10" s="26"/>
    </row>
    <row r="11" spans="1:19" x14ac:dyDescent="0.25">
      <c r="A11" s="33">
        <v>42894</v>
      </c>
      <c r="B11" s="26">
        <v>0.32</v>
      </c>
      <c r="C11" s="26">
        <v>10</v>
      </c>
      <c r="D11" s="48">
        <v>0.03</v>
      </c>
      <c r="E11" s="26"/>
      <c r="F11" s="26"/>
      <c r="G11" s="26"/>
      <c r="H11" s="26">
        <v>0.252</v>
      </c>
      <c r="I11" s="26">
        <v>0.104</v>
      </c>
      <c r="J11" s="47">
        <f t="shared" si="0"/>
        <v>58.730158730158735</v>
      </c>
      <c r="K11" s="26">
        <v>1.7999999999999999E-2</v>
      </c>
      <c r="L11" s="26">
        <v>1.2E-2</v>
      </c>
      <c r="M11" s="47">
        <f t="shared" si="1"/>
        <v>33.333333333333329</v>
      </c>
      <c r="N11" s="26">
        <v>48</v>
      </c>
      <c r="O11" s="26">
        <v>1</v>
      </c>
      <c r="P11" s="47">
        <f t="shared" si="2"/>
        <v>97.916666666666657</v>
      </c>
      <c r="S11" s="26"/>
    </row>
    <row r="12" spans="1:19" x14ac:dyDescent="0.25">
      <c r="A12" s="33">
        <v>42901</v>
      </c>
      <c r="B12" s="26">
        <v>0.69</v>
      </c>
      <c r="C12" s="26">
        <v>15</v>
      </c>
      <c r="D12" s="48">
        <v>0.05</v>
      </c>
      <c r="E12" s="26"/>
      <c r="F12" s="26"/>
      <c r="G12" s="26"/>
      <c r="H12" s="26"/>
      <c r="I12" s="26"/>
      <c r="J12" s="47"/>
      <c r="K12" s="26"/>
      <c r="L12" s="26"/>
      <c r="M12" s="47"/>
      <c r="N12" s="26"/>
      <c r="O12" s="26"/>
      <c r="P12" s="47"/>
      <c r="S12" s="26"/>
    </row>
    <row r="13" spans="1:19" x14ac:dyDescent="0.25">
      <c r="A13" s="33">
        <v>39388</v>
      </c>
      <c r="B13" s="26">
        <v>0.67</v>
      </c>
      <c r="C13" s="26">
        <v>27</v>
      </c>
      <c r="D13" s="48">
        <v>0.03</v>
      </c>
      <c r="E13" s="26"/>
      <c r="F13" s="26"/>
      <c r="G13" s="26"/>
      <c r="H13" s="26">
        <v>0.13600000000000001</v>
      </c>
      <c r="I13" s="26">
        <v>7.0000000000000007E-2</v>
      </c>
      <c r="J13" s="47">
        <f t="shared" si="0"/>
        <v>48.529411764705884</v>
      </c>
      <c r="K13" s="26">
        <v>3.1E-2</v>
      </c>
      <c r="L13" s="26">
        <v>1.7000000000000001E-2</v>
      </c>
      <c r="M13" s="47">
        <f t="shared" si="1"/>
        <v>45.161290322580641</v>
      </c>
      <c r="N13" s="26">
        <v>12</v>
      </c>
      <c r="O13" s="26">
        <v>3</v>
      </c>
      <c r="P13" s="47">
        <f t="shared" si="2"/>
        <v>75</v>
      </c>
      <c r="S13" s="26"/>
    </row>
    <row r="14" spans="1:19" x14ac:dyDescent="0.25">
      <c r="A14" s="33">
        <v>43043</v>
      </c>
      <c r="B14" s="26">
        <v>0.97</v>
      </c>
      <c r="C14" s="26">
        <v>24</v>
      </c>
      <c r="D14" s="48">
        <v>0.04</v>
      </c>
      <c r="E14" s="26"/>
      <c r="F14" s="26"/>
      <c r="G14" s="26"/>
      <c r="H14" s="26">
        <v>5.3999999999999999E-2</v>
      </c>
      <c r="I14" s="26">
        <v>0.02</v>
      </c>
      <c r="J14" s="47">
        <f t="shared" si="0"/>
        <v>62.962962962962962</v>
      </c>
      <c r="K14" s="26">
        <v>2.8000000000000001E-2</v>
      </c>
      <c r="L14" s="26">
        <v>1.4999999999999999E-2</v>
      </c>
      <c r="M14" s="47">
        <f t="shared" si="1"/>
        <v>46.428571428571431</v>
      </c>
      <c r="N14" s="26">
        <v>7</v>
      </c>
      <c r="O14" s="26">
        <v>1</v>
      </c>
      <c r="P14" s="47">
        <f t="shared" si="2"/>
        <v>85.714285714285708</v>
      </c>
      <c r="S14" s="26"/>
    </row>
    <row r="15" spans="1:19" x14ac:dyDescent="0.25">
      <c r="A15" s="33">
        <v>43047</v>
      </c>
      <c r="B15" s="26">
        <v>0.46</v>
      </c>
      <c r="C15" s="26">
        <v>28</v>
      </c>
      <c r="D15" s="48">
        <v>0.02</v>
      </c>
      <c r="E15" s="26"/>
      <c r="F15" s="26"/>
      <c r="G15" s="26"/>
      <c r="H15" s="26">
        <v>6.4000000000000001E-2</v>
      </c>
      <c r="I15" s="26">
        <v>2.5999999999999999E-2</v>
      </c>
      <c r="J15" s="47">
        <f t="shared" si="0"/>
        <v>59.375000000000014</v>
      </c>
      <c r="K15" s="26">
        <v>8.9999999999999993E-3</v>
      </c>
      <c r="L15" s="26">
        <v>4.0000000000000001E-3</v>
      </c>
      <c r="M15" s="47">
        <f t="shared" si="1"/>
        <v>55.55555555555555</v>
      </c>
      <c r="N15" s="26">
        <v>15</v>
      </c>
      <c r="O15" s="26">
        <v>4</v>
      </c>
      <c r="P15" s="47">
        <f t="shared" si="2"/>
        <v>73.333333333333329</v>
      </c>
      <c r="S15" s="26"/>
    </row>
    <row r="16" spans="1:19" x14ac:dyDescent="0.25">
      <c r="A16" s="33">
        <v>43051</v>
      </c>
      <c r="B16" s="26">
        <v>0.25</v>
      </c>
      <c r="C16" s="26">
        <v>5</v>
      </c>
      <c r="D16" s="48">
        <v>0.05</v>
      </c>
      <c r="E16" s="26"/>
      <c r="F16" s="26"/>
      <c r="G16" s="26"/>
      <c r="H16" s="26">
        <v>7.5999999999999998E-2</v>
      </c>
      <c r="I16" s="26">
        <v>0.03</v>
      </c>
      <c r="J16" s="47">
        <f t="shared" si="0"/>
        <v>60.526315789473685</v>
      </c>
      <c r="K16" s="26">
        <v>8.9999999999999993E-3</v>
      </c>
      <c r="L16" s="26">
        <v>7.0000000000000001E-3</v>
      </c>
      <c r="M16" s="47">
        <f t="shared" si="1"/>
        <v>22.222222222222214</v>
      </c>
      <c r="N16" s="26">
        <v>29</v>
      </c>
      <c r="O16" s="26">
        <v>5</v>
      </c>
      <c r="P16" s="47">
        <f t="shared" si="2"/>
        <v>82.758620689655174</v>
      </c>
      <c r="S16" s="26"/>
    </row>
    <row r="17" spans="1:19" x14ac:dyDescent="0.25">
      <c r="A17" s="33">
        <v>43058</v>
      </c>
      <c r="B17" s="26">
        <v>0.76</v>
      </c>
      <c r="C17" s="26">
        <v>18</v>
      </c>
      <c r="D17" s="48">
        <v>0.04</v>
      </c>
      <c r="E17" s="26"/>
      <c r="F17" s="26"/>
      <c r="G17" s="26"/>
      <c r="H17" s="26">
        <v>0.09</v>
      </c>
      <c r="I17" s="26">
        <v>2.4E-2</v>
      </c>
      <c r="J17" s="47">
        <f t="shared" si="0"/>
        <v>73.333333333333343</v>
      </c>
      <c r="K17" s="26">
        <v>4.0000000000000001E-3</v>
      </c>
      <c r="L17" s="26">
        <v>5.0000000000000001E-3</v>
      </c>
      <c r="M17" s="47">
        <f t="shared" si="1"/>
        <v>-25</v>
      </c>
      <c r="N17" s="26">
        <v>45.8</v>
      </c>
      <c r="O17" s="26">
        <v>1.4</v>
      </c>
      <c r="P17" s="47">
        <f t="shared" si="2"/>
        <v>96.943231441048042</v>
      </c>
      <c r="S17" s="26"/>
    </row>
    <row r="18" spans="1:19" x14ac:dyDescent="0.25">
      <c r="A18" s="33">
        <v>43060</v>
      </c>
      <c r="B18" s="26">
        <v>1.92</v>
      </c>
      <c r="C18" s="26">
        <v>35</v>
      </c>
      <c r="D18" s="48">
        <v>0.06</v>
      </c>
      <c r="E18" s="26"/>
      <c r="F18" s="26"/>
      <c r="G18" s="26"/>
      <c r="H18" s="26">
        <v>8.7999999999999995E-2</v>
      </c>
      <c r="I18" s="26">
        <v>3.5999999999999997E-2</v>
      </c>
      <c r="J18" s="47">
        <f t="shared" si="0"/>
        <v>59.090909090909093</v>
      </c>
      <c r="K18" s="26">
        <v>8.9999999999999993E-3</v>
      </c>
      <c r="L18" s="26">
        <v>1.2E-2</v>
      </c>
      <c r="M18" s="47">
        <f t="shared" si="1"/>
        <v>-33.33333333333335</v>
      </c>
      <c r="N18" s="26">
        <v>32</v>
      </c>
      <c r="O18" s="26">
        <v>7</v>
      </c>
      <c r="P18" s="47">
        <f t="shared" si="2"/>
        <v>78.125</v>
      </c>
      <c r="S18" s="26"/>
    </row>
    <row r="19" spans="1:19" x14ac:dyDescent="0.25">
      <c r="A19" s="33">
        <v>43069</v>
      </c>
      <c r="B19" s="26">
        <v>0.31</v>
      </c>
      <c r="C19" s="26">
        <v>5</v>
      </c>
      <c r="D19" s="48">
        <v>0.06</v>
      </c>
      <c r="E19" s="26"/>
      <c r="F19" s="26"/>
      <c r="G19" s="26"/>
      <c r="H19" s="26">
        <v>6.6000000000000003E-2</v>
      </c>
      <c r="I19" s="26">
        <v>3.7999999999999999E-2</v>
      </c>
      <c r="J19" s="47">
        <f t="shared" si="0"/>
        <v>42.424242424242429</v>
      </c>
      <c r="K19" s="26">
        <v>0.01</v>
      </c>
      <c r="L19" s="26">
        <v>1.0999999999999999E-2</v>
      </c>
      <c r="M19" s="47">
        <f t="shared" si="1"/>
        <v>-9.9999999999999911</v>
      </c>
      <c r="N19" s="26">
        <v>14</v>
      </c>
      <c r="O19" s="26">
        <v>5</v>
      </c>
      <c r="P19" s="47">
        <f t="shared" si="2"/>
        <v>64.285714285714292</v>
      </c>
      <c r="S19" s="26"/>
    </row>
    <row r="20" spans="1:19" x14ac:dyDescent="0.25">
      <c r="A20" s="33">
        <v>43071</v>
      </c>
      <c r="B20" s="26">
        <v>0.79</v>
      </c>
      <c r="C20" s="26">
        <v>19</v>
      </c>
      <c r="D20" s="48">
        <v>0.04</v>
      </c>
      <c r="E20" s="26"/>
      <c r="F20" s="26"/>
      <c r="G20" s="26"/>
      <c r="H20" s="26">
        <v>0.08</v>
      </c>
      <c r="I20" s="26">
        <v>1.6E-2</v>
      </c>
      <c r="J20" s="47">
        <f t="shared" si="0"/>
        <v>80</v>
      </c>
      <c r="K20" s="26">
        <v>8.0000000000000002E-3</v>
      </c>
      <c r="L20" s="26">
        <v>7.0000000000000001E-3</v>
      </c>
      <c r="M20" s="47">
        <f t="shared" si="1"/>
        <v>12.5</v>
      </c>
      <c r="N20" s="26">
        <v>20</v>
      </c>
      <c r="O20" s="26">
        <v>2</v>
      </c>
      <c r="P20" s="47">
        <f t="shared" si="2"/>
        <v>90</v>
      </c>
      <c r="S20" s="26"/>
    </row>
    <row r="21" spans="1:19" x14ac:dyDescent="0.25">
      <c r="A21" s="33">
        <v>43097</v>
      </c>
      <c r="B21" s="26">
        <v>1.31</v>
      </c>
      <c r="C21" s="26">
        <v>25</v>
      </c>
      <c r="D21" s="48">
        <v>0.05</v>
      </c>
      <c r="E21" s="26"/>
      <c r="F21" s="26"/>
      <c r="G21" s="26"/>
      <c r="H21" s="26">
        <v>0.152</v>
      </c>
      <c r="I21" s="26">
        <v>8.2000000000000003E-2</v>
      </c>
      <c r="J21" s="47">
        <f t="shared" si="0"/>
        <v>46.05263157894737</v>
      </c>
      <c r="K21" s="26">
        <v>8.0000000000000002E-3</v>
      </c>
      <c r="L21" s="26">
        <v>1.6E-2</v>
      </c>
      <c r="M21" s="47">
        <f t="shared" si="1"/>
        <v>-100</v>
      </c>
      <c r="N21" s="26">
        <v>98</v>
      </c>
      <c r="O21" s="26">
        <v>6</v>
      </c>
      <c r="P21" s="47">
        <f t="shared" si="2"/>
        <v>93.877551020408163</v>
      </c>
      <c r="S21" s="26"/>
    </row>
    <row r="22" spans="1:19" x14ac:dyDescent="0.25">
      <c r="A22" s="33">
        <v>43104</v>
      </c>
      <c r="B22" s="26">
        <v>0.37</v>
      </c>
      <c r="C22" s="26">
        <v>13</v>
      </c>
      <c r="D22" s="48">
        <v>0.03</v>
      </c>
      <c r="E22" s="26"/>
      <c r="F22" s="26"/>
      <c r="G22" s="26"/>
      <c r="H22" s="26">
        <v>0.108</v>
      </c>
      <c r="I22" s="26">
        <v>5.3999999999999999E-2</v>
      </c>
      <c r="J22" s="47">
        <f t="shared" si="0"/>
        <v>50</v>
      </c>
      <c r="K22" s="26">
        <v>1.7000000000000001E-2</v>
      </c>
      <c r="L22" s="26">
        <v>1.4999999999999999E-2</v>
      </c>
      <c r="M22" s="47">
        <f t="shared" si="1"/>
        <v>11.764705882352951</v>
      </c>
      <c r="N22" s="26">
        <v>21.5</v>
      </c>
      <c r="O22" s="26">
        <v>4.5</v>
      </c>
      <c r="P22" s="47">
        <f t="shared" si="2"/>
        <v>79.069767441860463</v>
      </c>
      <c r="S22" s="26"/>
    </row>
    <row r="23" spans="1:19" x14ac:dyDescent="0.25">
      <c r="A23" s="33">
        <v>43108</v>
      </c>
      <c r="B23" s="26">
        <v>0.23</v>
      </c>
      <c r="C23" s="26">
        <v>9</v>
      </c>
      <c r="D23" s="48">
        <v>0.02</v>
      </c>
      <c r="E23" s="26"/>
      <c r="F23" s="26"/>
      <c r="G23" s="26"/>
      <c r="H23" s="26">
        <v>0.03</v>
      </c>
      <c r="I23" s="26">
        <v>0.02</v>
      </c>
      <c r="J23" s="47">
        <f t="shared" si="0"/>
        <v>33.333333333333329</v>
      </c>
      <c r="K23" s="26">
        <v>6.0000000000000001E-3</v>
      </c>
      <c r="L23" s="26">
        <v>6.0000000000000001E-3</v>
      </c>
      <c r="M23" s="47">
        <f t="shared" si="1"/>
        <v>0</v>
      </c>
      <c r="N23" s="26">
        <v>19</v>
      </c>
      <c r="O23" s="26">
        <v>2</v>
      </c>
      <c r="P23" s="47">
        <f t="shared" si="2"/>
        <v>89.473684210526315</v>
      </c>
      <c r="S23" s="26"/>
    </row>
    <row r="24" spans="1:19" x14ac:dyDescent="0.25">
      <c r="A24" s="33">
        <v>43117</v>
      </c>
      <c r="B24" s="26">
        <v>1.18</v>
      </c>
      <c r="C24" s="26">
        <v>16</v>
      </c>
      <c r="D24" s="48">
        <v>7.0000000000000007E-2</v>
      </c>
      <c r="E24" s="26"/>
      <c r="F24" s="26"/>
      <c r="G24" s="26"/>
      <c r="H24" s="26">
        <v>0.06</v>
      </c>
      <c r="I24" s="26">
        <v>2.5999999999999999E-2</v>
      </c>
      <c r="J24" s="47">
        <f t="shared" si="0"/>
        <v>56.666666666666679</v>
      </c>
      <c r="K24" s="26">
        <v>8.0000000000000002E-3</v>
      </c>
      <c r="L24" s="26">
        <v>7.0000000000000001E-3</v>
      </c>
      <c r="M24" s="47">
        <f t="shared" si="1"/>
        <v>12.5</v>
      </c>
      <c r="N24" s="26">
        <v>21</v>
      </c>
      <c r="O24" s="26">
        <v>5</v>
      </c>
      <c r="P24" s="47">
        <f t="shared" si="2"/>
        <v>76.19047619047619</v>
      </c>
      <c r="S24" s="26"/>
    </row>
    <row r="25" spans="1:19" x14ac:dyDescent="0.25">
      <c r="A25" s="33">
        <v>43123</v>
      </c>
      <c r="B25" s="26">
        <v>1.02</v>
      </c>
      <c r="C25" s="26">
        <v>21</v>
      </c>
      <c r="D25" s="48">
        <v>0.05</v>
      </c>
      <c r="E25" s="26"/>
      <c r="F25" s="26"/>
      <c r="G25" s="26"/>
      <c r="H25" s="26">
        <v>6.2E-2</v>
      </c>
      <c r="I25" s="26">
        <v>3.7999999999999999E-2</v>
      </c>
      <c r="J25" s="47">
        <f t="shared" si="0"/>
        <v>38.70967741935484</v>
      </c>
      <c r="K25" s="26">
        <v>0.01</v>
      </c>
      <c r="L25" s="26">
        <v>1.2E-2</v>
      </c>
      <c r="M25" s="47">
        <f t="shared" si="1"/>
        <v>-20</v>
      </c>
      <c r="N25" s="26">
        <v>43</v>
      </c>
      <c r="O25" s="26">
        <v>8</v>
      </c>
      <c r="P25" s="47">
        <f t="shared" si="2"/>
        <v>81.395348837209298</v>
      </c>
      <c r="S25" s="26"/>
    </row>
    <row r="26" spans="1:19" x14ac:dyDescent="0.25">
      <c r="A26" s="33">
        <v>43126</v>
      </c>
      <c r="B26" s="26">
        <v>0.78</v>
      </c>
      <c r="C26" s="26">
        <v>18</v>
      </c>
      <c r="D26" s="48">
        <v>0.04</v>
      </c>
      <c r="E26" s="26"/>
      <c r="F26" s="26"/>
      <c r="G26" s="26"/>
      <c r="H26" s="26">
        <v>7.8E-2</v>
      </c>
      <c r="I26" s="26">
        <v>2.1999999999999999E-2</v>
      </c>
      <c r="J26" s="47">
        <f t="shared" si="0"/>
        <v>71.794871794871796</v>
      </c>
      <c r="K26" s="26">
        <v>4.0000000000000001E-3</v>
      </c>
      <c r="L26" s="26">
        <v>4.0000000000000001E-3</v>
      </c>
      <c r="M26" s="47">
        <f t="shared" si="1"/>
        <v>0</v>
      </c>
      <c r="N26" s="26">
        <v>41</v>
      </c>
      <c r="O26" s="26">
        <v>7</v>
      </c>
      <c r="P26" s="47">
        <f t="shared" si="2"/>
        <v>82.926829268292678</v>
      </c>
      <c r="S26" s="61"/>
    </row>
    <row r="27" spans="1:19" x14ac:dyDescent="0.25">
      <c r="A27" s="33">
        <v>43132</v>
      </c>
      <c r="B27" s="26">
        <v>0.57999999999999996</v>
      </c>
      <c r="C27" s="26">
        <v>11</v>
      </c>
      <c r="D27" s="48">
        <v>0.05</v>
      </c>
      <c r="E27" s="26"/>
      <c r="F27" s="26"/>
      <c r="G27" s="26"/>
      <c r="H27" s="26">
        <v>6.8000000000000005E-2</v>
      </c>
      <c r="I27" s="26">
        <v>3.4000000000000002E-2</v>
      </c>
      <c r="J27" s="47">
        <f t="shared" si="0"/>
        <v>50</v>
      </c>
      <c r="K27" s="26">
        <v>1.2E-2</v>
      </c>
      <c r="L27" s="26">
        <v>8.9999999999999993E-3</v>
      </c>
      <c r="M27" s="47">
        <f t="shared" si="1"/>
        <v>25.000000000000007</v>
      </c>
      <c r="N27" s="26">
        <v>52</v>
      </c>
      <c r="O27" s="26">
        <v>3</v>
      </c>
      <c r="P27" s="47">
        <f t="shared" si="2"/>
        <v>94.230769230769226</v>
      </c>
      <c r="S27" s="61"/>
    </row>
    <row r="28" spans="1:19" x14ac:dyDescent="0.25">
      <c r="A28" s="33">
        <v>43134</v>
      </c>
      <c r="B28" s="26">
        <v>0.35</v>
      </c>
      <c r="C28" s="26">
        <v>11</v>
      </c>
      <c r="D28" s="48">
        <v>0.03</v>
      </c>
      <c r="E28" s="26"/>
      <c r="F28" s="26"/>
      <c r="G28" s="26"/>
      <c r="H28" s="26">
        <v>5.6000000000000001E-2</v>
      </c>
      <c r="I28" s="26">
        <v>0.02</v>
      </c>
      <c r="J28" s="47">
        <f t="shared" si="0"/>
        <v>64.285714285714292</v>
      </c>
      <c r="K28" s="26">
        <v>8.9999999999999993E-3</v>
      </c>
      <c r="L28" s="26">
        <v>6.0000000000000001E-3</v>
      </c>
      <c r="M28" s="47">
        <f t="shared" si="1"/>
        <v>33.333333333333329</v>
      </c>
      <c r="N28" s="26">
        <v>34</v>
      </c>
      <c r="O28" s="26">
        <v>2</v>
      </c>
      <c r="P28" s="47">
        <f t="shared" si="2"/>
        <v>94.117647058823522</v>
      </c>
      <c r="S28" s="61"/>
    </row>
    <row r="29" spans="1:19" x14ac:dyDescent="0.25">
      <c r="A29" s="33">
        <v>43144</v>
      </c>
      <c r="B29" s="26">
        <v>0.27</v>
      </c>
      <c r="C29" s="26">
        <v>3</v>
      </c>
      <c r="D29" s="48">
        <v>0.08</v>
      </c>
      <c r="E29" s="26"/>
      <c r="F29" s="26"/>
      <c r="G29" s="26"/>
      <c r="H29" s="26">
        <v>9.1999999999999998E-2</v>
      </c>
      <c r="I29" s="26">
        <v>4.2000000000000003E-2</v>
      </c>
      <c r="J29" s="47">
        <f t="shared" si="0"/>
        <v>54.347826086956516</v>
      </c>
      <c r="K29" s="26">
        <v>1.7000000000000001E-2</v>
      </c>
      <c r="L29" s="26">
        <v>1.6E-2</v>
      </c>
      <c r="M29" s="47">
        <f t="shared" si="1"/>
        <v>5.8823529411764754</v>
      </c>
      <c r="N29" s="26">
        <v>27</v>
      </c>
      <c r="O29" s="26">
        <v>2</v>
      </c>
      <c r="P29" s="47">
        <f t="shared" si="2"/>
        <v>92.592592592592595</v>
      </c>
    </row>
    <row r="30" spans="1:19" x14ac:dyDescent="0.25">
      <c r="A30" s="33">
        <v>43426</v>
      </c>
      <c r="B30" s="26">
        <v>0.39</v>
      </c>
      <c r="C30" s="26">
        <v>3</v>
      </c>
      <c r="D30" s="48">
        <v>0.12</v>
      </c>
      <c r="E30" s="26"/>
      <c r="F30" s="26"/>
      <c r="G30" s="26"/>
      <c r="H30" s="26">
        <v>0.34599999999999997</v>
      </c>
      <c r="I30" s="26">
        <v>6.8000000000000005E-2</v>
      </c>
      <c r="J30" s="47">
        <f t="shared" si="0"/>
        <v>80.346820809248555</v>
      </c>
      <c r="K30" s="26">
        <v>1.4E-2</v>
      </c>
      <c r="L30" s="26">
        <v>4.1000000000000002E-2</v>
      </c>
      <c r="M30" s="47">
        <f t="shared" si="1"/>
        <v>-192.85714285714289</v>
      </c>
      <c r="N30" s="26">
        <v>289</v>
      </c>
      <c r="O30" s="26">
        <v>5</v>
      </c>
      <c r="P30" s="47">
        <f t="shared" si="2"/>
        <v>98.269896193771615</v>
      </c>
    </row>
    <row r="31" spans="1:19" x14ac:dyDescent="0.25">
      <c r="A31" s="33"/>
      <c r="B31" s="26"/>
      <c r="C31" s="26"/>
      <c r="D31" s="48"/>
      <c r="E31" s="26"/>
      <c r="F31" s="26"/>
      <c r="G31" s="26"/>
      <c r="H31" s="26"/>
      <c r="I31" s="26"/>
      <c r="J31" s="47"/>
      <c r="K31" s="26"/>
      <c r="L31" s="26"/>
      <c r="M31" s="26"/>
      <c r="N31" s="26"/>
      <c r="O31" s="26"/>
      <c r="P31" s="47"/>
    </row>
    <row r="32" spans="1:19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x14ac:dyDescent="0.25">
      <c r="A33" s="26"/>
      <c r="B33" s="26"/>
      <c r="C33" s="26"/>
      <c r="D33" s="26"/>
      <c r="E33" s="26"/>
      <c r="F33" s="26"/>
      <c r="G33" s="26"/>
      <c r="H33" s="69" t="s">
        <v>4</v>
      </c>
      <c r="I33" s="69"/>
      <c r="J33" s="69"/>
      <c r="K33" s="26"/>
      <c r="L33" s="26"/>
      <c r="M33" s="26"/>
      <c r="N33" s="69" t="s">
        <v>96</v>
      </c>
      <c r="O33" s="69"/>
      <c r="P33" s="69"/>
    </row>
    <row r="34" spans="1:16" ht="30" x14ac:dyDescent="0.25">
      <c r="A34" s="55" t="s">
        <v>46</v>
      </c>
      <c r="B34" s="26"/>
      <c r="C34" s="26"/>
      <c r="D34" s="26"/>
      <c r="E34" s="26"/>
      <c r="F34" s="26"/>
      <c r="G34" s="26"/>
      <c r="H34" s="55" t="s">
        <v>1</v>
      </c>
      <c r="I34" s="55" t="s">
        <v>2</v>
      </c>
      <c r="J34" s="55" t="s">
        <v>3</v>
      </c>
      <c r="K34" s="26"/>
      <c r="L34" s="26"/>
      <c r="M34" s="26"/>
      <c r="N34" s="55" t="s">
        <v>1</v>
      </c>
      <c r="O34" s="55" t="s">
        <v>2</v>
      </c>
      <c r="P34" s="55" t="s">
        <v>3</v>
      </c>
    </row>
    <row r="35" spans="1:16" x14ac:dyDescent="0.25">
      <c r="A35" s="3" t="s">
        <v>13</v>
      </c>
      <c r="B35" s="48">
        <f t="shared" ref="B35:D35" si="3">MEDIAN(B9:B30)</f>
        <v>0.625</v>
      </c>
      <c r="C35" s="48">
        <f t="shared" si="3"/>
        <v>16</v>
      </c>
      <c r="D35" s="48">
        <f t="shared" si="3"/>
        <v>0.04</v>
      </c>
      <c r="E35" s="26"/>
      <c r="F35" s="26"/>
      <c r="G35" s="26"/>
      <c r="H35" s="48">
        <f>MEDIAN(H9:H30)</f>
        <v>7.8E-2</v>
      </c>
      <c r="I35" s="48">
        <f t="shared" ref="I35:J35" si="4">MEDIAN(I9:I30)</f>
        <v>3.4000000000000002E-2</v>
      </c>
      <c r="J35" s="48">
        <f t="shared" si="4"/>
        <v>58.730158730158735</v>
      </c>
      <c r="K35" s="48">
        <f t="shared" ref="K35:P35" si="5">MEDIAN(K9:K30)</f>
        <v>8.9999999999999993E-3</v>
      </c>
      <c r="L35" s="48">
        <f t="shared" si="5"/>
        <v>1.0999999999999999E-2</v>
      </c>
      <c r="M35" s="48">
        <f t="shared" si="5"/>
        <v>5.8823529411764754</v>
      </c>
      <c r="N35" s="48">
        <f t="shared" si="5"/>
        <v>29</v>
      </c>
      <c r="O35" s="48">
        <f t="shared" si="5"/>
        <v>4</v>
      </c>
      <c r="P35" s="48">
        <f t="shared" si="5"/>
        <v>89.285714285714292</v>
      </c>
    </row>
    <row r="36" spans="1:16" x14ac:dyDescent="0.25">
      <c r="A36" s="3" t="s">
        <v>14</v>
      </c>
      <c r="B36" s="48">
        <f t="shared" ref="B36:D36" si="6">AVERAGE(B9:B30)</f>
        <v>0.66363636363636358</v>
      </c>
      <c r="C36" s="48">
        <f t="shared" si="6"/>
        <v>16.045454545454547</v>
      </c>
      <c r="D36" s="48">
        <f t="shared" si="6"/>
        <v>4.6363636363636378E-2</v>
      </c>
      <c r="E36" s="26"/>
      <c r="F36" s="26"/>
      <c r="G36" s="26"/>
      <c r="H36" s="48">
        <f>AVERAGE(H9:H30)</f>
        <v>0.10676190476190478</v>
      </c>
      <c r="I36" s="48">
        <f t="shared" ref="I36:J36" si="7">AVERAGE(I9:I30)</f>
        <v>4.4857142857142866E-2</v>
      </c>
      <c r="J36" s="48">
        <f t="shared" si="7"/>
        <v>56.322236242434407</v>
      </c>
      <c r="K36" s="48">
        <f t="shared" ref="K36:P36" si="8">AVERAGE(K9:K30)</f>
        <v>1.2000000000000005E-2</v>
      </c>
      <c r="L36" s="48">
        <f t="shared" si="8"/>
        <v>1.5142857142857149E-2</v>
      </c>
      <c r="M36" s="48">
        <f t="shared" si="8"/>
        <v>-26.520041708439653</v>
      </c>
      <c r="N36" s="48">
        <f t="shared" si="8"/>
        <v>46.966666666666661</v>
      </c>
      <c r="O36" s="48">
        <f t="shared" si="8"/>
        <v>4.090476190476191</v>
      </c>
      <c r="P36" s="48">
        <f t="shared" si="8"/>
        <v>85.976529926721312</v>
      </c>
    </row>
    <row r="37" spans="1:16" x14ac:dyDescent="0.25">
      <c r="A37" s="3" t="s">
        <v>15</v>
      </c>
      <c r="B37" s="48">
        <f t="shared" ref="B37:D37" si="9">STDEV(B9:B30)</f>
        <v>0.42336009050661166</v>
      </c>
      <c r="C37" s="48">
        <f t="shared" si="9"/>
        <v>8.6270740651977089</v>
      </c>
      <c r="D37" s="48">
        <f t="shared" si="9"/>
        <v>2.2792115291927567E-2</v>
      </c>
      <c r="E37" s="26"/>
      <c r="F37" s="26"/>
      <c r="G37" s="26"/>
      <c r="H37" s="48">
        <f>STDEV(H9:H30)</f>
        <v>7.6224605451195818E-2</v>
      </c>
      <c r="I37" s="48">
        <f t="shared" ref="I37:J37" si="10">STDEV(I9:I30)</f>
        <v>3.2140761836468197E-2</v>
      </c>
      <c r="J37" s="48">
        <f t="shared" si="10"/>
        <v>13.636316174171492</v>
      </c>
      <c r="K37" s="48">
        <f t="shared" ref="K37:P37" si="11">STDEV(K9:K30)</f>
        <v>7.2525857457874845E-3</v>
      </c>
      <c r="L37" s="48">
        <f t="shared" si="11"/>
        <v>1.8924285229000623E-2</v>
      </c>
      <c r="M37" s="48">
        <f t="shared" si="11"/>
        <v>107.85708631756894</v>
      </c>
      <c r="N37" s="48">
        <f t="shared" si="11"/>
        <v>60.145517982085195</v>
      </c>
      <c r="O37" s="48">
        <f t="shared" si="11"/>
        <v>2.354125052308131</v>
      </c>
      <c r="P37" s="48">
        <f t="shared" si="11"/>
        <v>9.2379186089064369</v>
      </c>
    </row>
    <row r="38" spans="1:16" x14ac:dyDescent="0.25">
      <c r="A38" s="3" t="s">
        <v>31</v>
      </c>
      <c r="B38" s="48">
        <f t="shared" ref="B38:D38" si="12">B37/B36</f>
        <v>0.63793986240722311</v>
      </c>
      <c r="C38" s="48">
        <f t="shared" si="12"/>
        <v>0.53766467261855411</v>
      </c>
      <c r="D38" s="48">
        <f t="shared" si="12"/>
        <v>0.49159464355137877</v>
      </c>
      <c r="E38" s="26"/>
      <c r="F38" s="26"/>
      <c r="G38" s="26"/>
      <c r="H38" s="48">
        <f>H37/H36</f>
        <v>0.71396820449380549</v>
      </c>
      <c r="I38" s="48">
        <f>I37/I36</f>
        <v>0.71651379890215716</v>
      </c>
      <c r="J38" s="48">
        <f>J37/J36</f>
        <v>0.24211247784045892</v>
      </c>
      <c r="K38" s="48">
        <f t="shared" ref="K38:P38" si="13">K37/K36</f>
        <v>0.60438214548229008</v>
      </c>
      <c r="L38" s="48">
        <f t="shared" si="13"/>
        <v>1.2497169490849462</v>
      </c>
      <c r="M38" s="48">
        <f t="shared" si="13"/>
        <v>-4.0670028917505379</v>
      </c>
      <c r="N38" s="48">
        <f t="shared" si="13"/>
        <v>1.2806000989798128</v>
      </c>
      <c r="O38" s="48">
        <f t="shared" si="13"/>
        <v>0.57551369148394349</v>
      </c>
      <c r="P38" s="48">
        <f t="shared" si="13"/>
        <v>0.10744698136549603</v>
      </c>
    </row>
    <row r="39" spans="1:16" ht="30" x14ac:dyDescent="0.25">
      <c r="A39" s="3" t="s">
        <v>32</v>
      </c>
      <c r="B39" s="26"/>
      <c r="C39" s="26"/>
      <c r="D39" s="26"/>
      <c r="E39" s="26"/>
      <c r="F39" s="26"/>
      <c r="G39" s="26"/>
      <c r="H39" s="48"/>
      <c r="I39" s="48"/>
      <c r="J39" s="48">
        <v>58.9</v>
      </c>
      <c r="K39" s="26"/>
      <c r="L39" s="26"/>
      <c r="M39" s="26">
        <v>-44.1</v>
      </c>
      <c r="N39" s="48"/>
      <c r="O39" s="48"/>
      <c r="P39" s="48">
        <v>91.9</v>
      </c>
    </row>
    <row r="40" spans="1:16" x14ac:dyDescent="0.25">
      <c r="A40" s="3" t="s">
        <v>33</v>
      </c>
      <c r="B40" s="26"/>
      <c r="C40" s="26"/>
      <c r="D40" s="26"/>
      <c r="E40" s="26"/>
      <c r="F40" s="26"/>
      <c r="G40" s="26"/>
      <c r="H40" s="48"/>
      <c r="I40" s="48"/>
      <c r="J40" s="48">
        <v>57.47</v>
      </c>
      <c r="K40" s="26"/>
      <c r="L40" s="26"/>
      <c r="M40" s="26">
        <v>-105</v>
      </c>
      <c r="N40" s="48"/>
      <c r="O40" s="48"/>
      <c r="P40" s="48">
        <v>89</v>
      </c>
    </row>
    <row r="41" spans="1:16" x14ac:dyDescent="0.25">
      <c r="A41" s="3" t="s">
        <v>174</v>
      </c>
      <c r="B41" s="26"/>
      <c r="C41" s="26"/>
      <c r="D41" s="26"/>
      <c r="E41" s="26"/>
      <c r="F41" s="26"/>
      <c r="G41" s="26"/>
      <c r="H41" s="48"/>
      <c r="I41" s="48"/>
      <c r="J41" s="48"/>
      <c r="K41" s="26"/>
      <c r="L41" s="26"/>
      <c r="M41" s="26"/>
      <c r="N41" s="48"/>
      <c r="O41" s="48"/>
      <c r="P41" s="48">
        <v>82.8</v>
      </c>
    </row>
    <row r="43" spans="1:16" x14ac:dyDescent="0.25">
      <c r="A43" t="s">
        <v>1</v>
      </c>
      <c r="B43" t="s">
        <v>3</v>
      </c>
    </row>
    <row r="44" spans="1:16" x14ac:dyDescent="0.25">
      <c r="A44">
        <v>0.20799999999999999</v>
      </c>
      <c r="B44">
        <v>31.730769230769234</v>
      </c>
    </row>
    <row r="45" spans="1:16" x14ac:dyDescent="0.25">
      <c r="A45">
        <v>7.5999999999999998E-2</v>
      </c>
      <c r="B45">
        <v>60.526315789473685</v>
      </c>
    </row>
    <row r="46" spans="1:16" x14ac:dyDescent="0.25">
      <c r="A46">
        <v>0.252</v>
      </c>
      <c r="B46">
        <v>58.730158730158735</v>
      </c>
    </row>
    <row r="47" spans="1:16" x14ac:dyDescent="0.25">
      <c r="A47">
        <v>0.13600000000000001</v>
      </c>
      <c r="B47">
        <v>48.529411764705884</v>
      </c>
    </row>
    <row r="48" spans="1:16" x14ac:dyDescent="0.25">
      <c r="A48">
        <v>5.3999999999999999E-2</v>
      </c>
      <c r="B48">
        <v>62.962962962962962</v>
      </c>
    </row>
    <row r="49" spans="1:2" x14ac:dyDescent="0.25">
      <c r="A49">
        <v>6.4000000000000001E-2</v>
      </c>
      <c r="B49">
        <v>59.375000000000014</v>
      </c>
    </row>
    <row r="50" spans="1:2" x14ac:dyDescent="0.25">
      <c r="A50">
        <v>7.5999999999999998E-2</v>
      </c>
      <c r="B50">
        <v>60.526315789473685</v>
      </c>
    </row>
    <row r="51" spans="1:2" x14ac:dyDescent="0.25">
      <c r="A51">
        <v>0.09</v>
      </c>
      <c r="B51">
        <v>73.333333333333343</v>
      </c>
    </row>
    <row r="52" spans="1:2" x14ac:dyDescent="0.25">
      <c r="A52">
        <v>8.7999999999999995E-2</v>
      </c>
      <c r="B52">
        <v>59.090909090909093</v>
      </c>
    </row>
    <row r="53" spans="1:2" x14ac:dyDescent="0.25">
      <c r="A53">
        <v>6.6000000000000003E-2</v>
      </c>
      <c r="B53">
        <v>42.424242424242429</v>
      </c>
    </row>
    <row r="54" spans="1:2" x14ac:dyDescent="0.25">
      <c r="A54">
        <v>0.08</v>
      </c>
      <c r="B54">
        <v>80</v>
      </c>
    </row>
    <row r="55" spans="1:2" x14ac:dyDescent="0.25">
      <c r="A55">
        <v>0.152</v>
      </c>
      <c r="B55">
        <v>46.05263157894737</v>
      </c>
    </row>
    <row r="56" spans="1:2" x14ac:dyDescent="0.25">
      <c r="A56">
        <v>0.108</v>
      </c>
      <c r="B56">
        <v>50</v>
      </c>
    </row>
    <row r="57" spans="1:2" x14ac:dyDescent="0.25">
      <c r="A57">
        <v>0.03</v>
      </c>
      <c r="B57">
        <v>33.333333333333329</v>
      </c>
    </row>
    <row r="58" spans="1:2" x14ac:dyDescent="0.25">
      <c r="A58">
        <v>0.06</v>
      </c>
      <c r="B58">
        <v>56.666666666666679</v>
      </c>
    </row>
    <row r="59" spans="1:2" x14ac:dyDescent="0.25">
      <c r="A59">
        <v>6.2E-2</v>
      </c>
      <c r="B59">
        <v>38.70967741935484</v>
      </c>
    </row>
    <row r="60" spans="1:2" x14ac:dyDescent="0.25">
      <c r="A60">
        <v>7.8E-2</v>
      </c>
      <c r="B60">
        <v>71.794871794871796</v>
      </c>
    </row>
    <row r="61" spans="1:2" x14ac:dyDescent="0.25">
      <c r="A61">
        <v>6.8000000000000005E-2</v>
      </c>
      <c r="B61">
        <v>50</v>
      </c>
    </row>
    <row r="62" spans="1:2" x14ac:dyDescent="0.25">
      <c r="A62">
        <v>5.6000000000000001E-2</v>
      </c>
      <c r="B62">
        <v>64.285714285714292</v>
      </c>
    </row>
    <row r="63" spans="1:2" x14ac:dyDescent="0.25">
      <c r="A63">
        <v>9.1999999999999998E-2</v>
      </c>
      <c r="B63">
        <v>54.347826086956516</v>
      </c>
    </row>
    <row r="64" spans="1:2" x14ac:dyDescent="0.25">
      <c r="A64">
        <v>0.34599999999999997</v>
      </c>
      <c r="B64">
        <v>80.346820809248555</v>
      </c>
    </row>
    <row r="67" spans="1:2" x14ac:dyDescent="0.25">
      <c r="A67" t="s">
        <v>1</v>
      </c>
      <c r="B67" t="s">
        <v>3</v>
      </c>
    </row>
    <row r="68" spans="1:2" x14ac:dyDescent="0.25">
      <c r="A68">
        <v>90</v>
      </c>
      <c r="B68">
        <v>90</v>
      </c>
    </row>
    <row r="69" spans="1:2" x14ac:dyDescent="0.25">
      <c r="A69">
        <v>28</v>
      </c>
      <c r="B69">
        <v>89.285714285714292</v>
      </c>
    </row>
    <row r="70" spans="1:2" x14ac:dyDescent="0.25">
      <c r="A70">
        <v>48</v>
      </c>
      <c r="B70">
        <v>97.916666666666657</v>
      </c>
    </row>
    <row r="71" spans="1:2" x14ac:dyDescent="0.25">
      <c r="A71">
        <v>12</v>
      </c>
      <c r="B71">
        <v>75</v>
      </c>
    </row>
    <row r="72" spans="1:2" x14ac:dyDescent="0.25">
      <c r="A72">
        <v>7</v>
      </c>
      <c r="B72">
        <v>85.714285714285708</v>
      </c>
    </row>
    <row r="73" spans="1:2" x14ac:dyDescent="0.25">
      <c r="A73">
        <v>15</v>
      </c>
      <c r="B73">
        <v>73.333333333333329</v>
      </c>
    </row>
    <row r="74" spans="1:2" x14ac:dyDescent="0.25">
      <c r="A74">
        <v>29</v>
      </c>
      <c r="B74">
        <v>82.758620689655174</v>
      </c>
    </row>
    <row r="75" spans="1:2" x14ac:dyDescent="0.25">
      <c r="A75">
        <v>45.8</v>
      </c>
      <c r="B75">
        <v>96.943231441048042</v>
      </c>
    </row>
    <row r="76" spans="1:2" x14ac:dyDescent="0.25">
      <c r="A76">
        <v>32</v>
      </c>
      <c r="B76">
        <v>78.125</v>
      </c>
    </row>
    <row r="77" spans="1:2" x14ac:dyDescent="0.25">
      <c r="A77">
        <v>14</v>
      </c>
      <c r="B77">
        <v>64.285714285714292</v>
      </c>
    </row>
    <row r="78" spans="1:2" x14ac:dyDescent="0.25">
      <c r="A78">
        <v>20</v>
      </c>
      <c r="B78">
        <v>90</v>
      </c>
    </row>
    <row r="79" spans="1:2" x14ac:dyDescent="0.25">
      <c r="A79">
        <v>98</v>
      </c>
      <c r="B79">
        <v>93.877551020408163</v>
      </c>
    </row>
    <row r="80" spans="1:2" x14ac:dyDescent="0.25">
      <c r="A80">
        <v>21.5</v>
      </c>
      <c r="B80">
        <v>79.069767441860463</v>
      </c>
    </row>
    <row r="81" spans="1:2" x14ac:dyDescent="0.25">
      <c r="A81">
        <v>19</v>
      </c>
      <c r="B81">
        <v>89.473684210526315</v>
      </c>
    </row>
    <row r="82" spans="1:2" x14ac:dyDescent="0.25">
      <c r="A82">
        <v>21</v>
      </c>
      <c r="B82">
        <v>76.19047619047619</v>
      </c>
    </row>
    <row r="83" spans="1:2" x14ac:dyDescent="0.25">
      <c r="A83">
        <v>43</v>
      </c>
      <c r="B83">
        <v>81.395348837209298</v>
      </c>
    </row>
    <row r="84" spans="1:2" x14ac:dyDescent="0.25">
      <c r="A84">
        <v>41</v>
      </c>
      <c r="B84">
        <v>82.926829268292678</v>
      </c>
    </row>
    <row r="85" spans="1:2" x14ac:dyDescent="0.25">
      <c r="A85">
        <v>52</v>
      </c>
      <c r="B85">
        <v>94.230769230769226</v>
      </c>
    </row>
    <row r="86" spans="1:2" x14ac:dyDescent="0.25">
      <c r="A86">
        <v>34</v>
      </c>
      <c r="B86">
        <v>94.117647058823522</v>
      </c>
    </row>
    <row r="87" spans="1:2" x14ac:dyDescent="0.25">
      <c r="A87">
        <v>27</v>
      </c>
      <c r="B87">
        <v>92.592592592592595</v>
      </c>
    </row>
  </sheetData>
  <sortState ref="S9:T29">
    <sortCondition ref="S9"/>
  </sortState>
  <mergeCells count="10">
    <mergeCell ref="K7:M7"/>
    <mergeCell ref="N7:P7"/>
    <mergeCell ref="H33:J33"/>
    <mergeCell ref="N33:P33"/>
    <mergeCell ref="D1:E1"/>
    <mergeCell ref="D2:E2"/>
    <mergeCell ref="D3:E3"/>
    <mergeCell ref="D4:E4"/>
    <mergeCell ref="B7:G7"/>
    <mergeCell ref="H7:J7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sqref="A1:P32"/>
    </sheetView>
  </sheetViews>
  <sheetFormatPr defaultRowHeight="15" x14ac:dyDescent="0.25"/>
  <cols>
    <col min="1" max="1" width="11.85546875" style="26" customWidth="1"/>
    <col min="2" max="16384" width="9.140625" style="26"/>
  </cols>
  <sheetData>
    <row r="1" spans="1:16" x14ac:dyDescent="0.25">
      <c r="A1" s="60" t="s">
        <v>18</v>
      </c>
      <c r="B1" s="60" t="s">
        <v>168</v>
      </c>
      <c r="C1" s="59"/>
      <c r="D1" s="72" t="s">
        <v>29</v>
      </c>
      <c r="E1" s="72"/>
      <c r="F1" s="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x14ac:dyDescent="0.25">
      <c r="A2" s="60" t="s">
        <v>21</v>
      </c>
      <c r="B2" s="60" t="s">
        <v>40</v>
      </c>
      <c r="C2" s="59"/>
      <c r="D2" s="72" t="s">
        <v>27</v>
      </c>
      <c r="E2" s="72"/>
      <c r="F2" s="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x14ac:dyDescent="0.25">
      <c r="A3" s="60" t="s">
        <v>22</v>
      </c>
      <c r="B3" s="60" t="s">
        <v>169</v>
      </c>
      <c r="C3" s="3"/>
      <c r="D3" s="72" t="s">
        <v>30</v>
      </c>
      <c r="E3" s="72"/>
      <c r="F3" s="60" t="s">
        <v>177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60" t="s">
        <v>24</v>
      </c>
      <c r="B4" s="60" t="s">
        <v>173</v>
      </c>
      <c r="C4" s="3"/>
      <c r="D4" s="72" t="s">
        <v>170</v>
      </c>
      <c r="E4" s="72"/>
      <c r="F4" s="60" t="s">
        <v>171</v>
      </c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60"/>
      <c r="B5" s="60"/>
      <c r="C5" s="3"/>
      <c r="D5" s="60"/>
      <c r="E5" s="60"/>
      <c r="F5" s="9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60"/>
      <c r="B6" s="60"/>
      <c r="C6" s="3"/>
      <c r="D6" s="60"/>
      <c r="E6" s="60"/>
      <c r="F6" s="9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59"/>
      <c r="B7" s="69" t="s">
        <v>12</v>
      </c>
      <c r="C7" s="69"/>
      <c r="D7" s="69"/>
      <c r="E7" s="69"/>
      <c r="F7" s="69"/>
      <c r="G7" s="69"/>
      <c r="H7" s="69" t="s">
        <v>4</v>
      </c>
      <c r="I7" s="69"/>
      <c r="J7" s="69"/>
      <c r="K7" s="69" t="s">
        <v>5</v>
      </c>
      <c r="L7" s="69"/>
      <c r="M7" s="69"/>
      <c r="N7" s="69" t="s">
        <v>6</v>
      </c>
      <c r="O7" s="69"/>
      <c r="P7" s="69"/>
    </row>
    <row r="8" spans="1:16" ht="45" x14ac:dyDescent="0.25">
      <c r="A8" s="59" t="s">
        <v>0</v>
      </c>
      <c r="B8" s="59" t="s">
        <v>7</v>
      </c>
      <c r="C8" s="59" t="s">
        <v>8</v>
      </c>
      <c r="D8" s="59" t="s">
        <v>16</v>
      </c>
      <c r="E8" s="59" t="s">
        <v>10</v>
      </c>
      <c r="F8" s="59" t="s">
        <v>9</v>
      </c>
      <c r="G8" s="59" t="s">
        <v>11</v>
      </c>
      <c r="H8" s="59" t="s">
        <v>1</v>
      </c>
      <c r="I8" s="59" t="s">
        <v>2</v>
      </c>
      <c r="J8" s="59" t="s">
        <v>3</v>
      </c>
      <c r="K8" s="59" t="s">
        <v>1</v>
      </c>
      <c r="L8" s="59" t="s">
        <v>2</v>
      </c>
      <c r="M8" s="59" t="s">
        <v>3</v>
      </c>
      <c r="N8" s="59" t="s">
        <v>1</v>
      </c>
      <c r="O8" s="59" t="s">
        <v>2</v>
      </c>
      <c r="P8" s="59" t="s">
        <v>3</v>
      </c>
    </row>
    <row r="9" spans="1:16" x14ac:dyDescent="0.25">
      <c r="A9" s="33">
        <v>42797</v>
      </c>
      <c r="B9" s="26">
        <v>0.32</v>
      </c>
      <c r="C9" s="26">
        <v>10.3</v>
      </c>
      <c r="D9" s="48">
        <v>0.03</v>
      </c>
      <c r="H9" s="26">
        <v>0.108</v>
      </c>
      <c r="I9" s="26">
        <v>0.04</v>
      </c>
      <c r="J9" s="47">
        <f>(H9-I9)/H9*100</f>
        <v>62.962962962962962</v>
      </c>
      <c r="M9" s="47"/>
      <c r="N9" s="26">
        <v>89</v>
      </c>
      <c r="O9" s="26">
        <v>20</v>
      </c>
      <c r="P9" s="47">
        <f>(N9-O9)/N9*100</f>
        <v>77.528089887640448</v>
      </c>
    </row>
    <row r="10" spans="1:16" x14ac:dyDescent="0.25">
      <c r="A10" s="33">
        <v>42801</v>
      </c>
      <c r="B10" s="26">
        <v>0.43</v>
      </c>
      <c r="C10" s="26">
        <v>13.7</v>
      </c>
      <c r="D10" s="48">
        <v>0.03</v>
      </c>
      <c r="H10" s="26">
        <v>7.8E-2</v>
      </c>
      <c r="I10" s="26">
        <v>0.05</v>
      </c>
      <c r="J10" s="47">
        <f t="shared" ref="J10:J21" si="0">(H10-I10)/H10*100</f>
        <v>35.897435897435891</v>
      </c>
      <c r="M10" s="47"/>
      <c r="N10" s="26">
        <v>35</v>
      </c>
      <c r="O10" s="26">
        <v>6</v>
      </c>
      <c r="P10" s="47">
        <f t="shared" ref="P10:P21" si="1">(N10-O10)/N10*100</f>
        <v>82.857142857142861</v>
      </c>
    </row>
    <row r="11" spans="1:16" x14ac:dyDescent="0.25">
      <c r="A11" s="33">
        <v>42823</v>
      </c>
      <c r="B11" s="26">
        <v>0.53</v>
      </c>
      <c r="C11" s="26">
        <v>10</v>
      </c>
      <c r="D11" s="48">
        <v>0.05</v>
      </c>
      <c r="H11" s="26">
        <v>8.5999999999999993E-2</v>
      </c>
      <c r="I11" s="26">
        <v>3.7999999999999999E-2</v>
      </c>
      <c r="J11" s="47">
        <f t="shared" si="0"/>
        <v>55.813953488372093</v>
      </c>
      <c r="M11" s="47"/>
      <c r="N11" s="26">
        <v>36</v>
      </c>
      <c r="O11" s="26">
        <v>6</v>
      </c>
      <c r="P11" s="47">
        <f t="shared" si="1"/>
        <v>83.333333333333343</v>
      </c>
    </row>
    <row r="12" spans="1:16" x14ac:dyDescent="0.25">
      <c r="A12" s="33">
        <v>42829</v>
      </c>
      <c r="B12" s="26">
        <v>0.62</v>
      </c>
      <c r="C12" s="26">
        <v>24.8</v>
      </c>
      <c r="D12" s="48">
        <v>0.03</v>
      </c>
      <c r="H12" s="26">
        <v>0.104</v>
      </c>
      <c r="I12" s="26">
        <v>0.06</v>
      </c>
      <c r="J12" s="47">
        <f t="shared" si="0"/>
        <v>42.307692307692307</v>
      </c>
      <c r="M12" s="47"/>
      <c r="N12" s="26">
        <v>40</v>
      </c>
      <c r="O12" s="26">
        <v>7</v>
      </c>
      <c r="P12" s="47">
        <f t="shared" si="1"/>
        <v>82.5</v>
      </c>
    </row>
    <row r="13" spans="1:16" x14ac:dyDescent="0.25">
      <c r="A13" s="33">
        <v>42831</v>
      </c>
      <c r="B13" s="26">
        <v>0.19</v>
      </c>
      <c r="C13" s="26">
        <v>4.8</v>
      </c>
      <c r="D13" s="48">
        <v>0.04</v>
      </c>
      <c r="H13" s="26">
        <v>7.5999999999999998E-2</v>
      </c>
      <c r="I13" s="26">
        <v>2.8000000000000001E-2</v>
      </c>
      <c r="J13" s="47">
        <f t="shared" si="0"/>
        <v>63.15789473684211</v>
      </c>
      <c r="M13" s="47"/>
      <c r="N13" s="26">
        <v>23</v>
      </c>
      <c r="O13" s="26">
        <v>4</v>
      </c>
      <c r="P13" s="47">
        <f t="shared" si="1"/>
        <v>82.608695652173907</v>
      </c>
    </row>
    <row r="14" spans="1:16" x14ac:dyDescent="0.25">
      <c r="A14" s="33">
        <v>42835</v>
      </c>
      <c r="B14" s="26">
        <v>0.24</v>
      </c>
      <c r="C14" s="26">
        <v>2</v>
      </c>
      <c r="D14" s="48">
        <v>0.12</v>
      </c>
      <c r="H14" s="26">
        <v>6.8000000000000005E-2</v>
      </c>
      <c r="I14" s="26">
        <v>1.7999999999999999E-2</v>
      </c>
      <c r="J14" s="47">
        <f t="shared" si="0"/>
        <v>73.52941176470587</v>
      </c>
      <c r="M14" s="47"/>
      <c r="N14" s="26">
        <v>17</v>
      </c>
      <c r="O14" s="26">
        <v>4</v>
      </c>
      <c r="P14" s="47">
        <f t="shared" si="1"/>
        <v>76.470588235294116</v>
      </c>
    </row>
    <row r="15" spans="1:16" x14ac:dyDescent="0.25">
      <c r="A15" s="33">
        <v>42837</v>
      </c>
      <c r="B15" s="26">
        <v>0.26</v>
      </c>
      <c r="C15" s="26">
        <v>6.3</v>
      </c>
      <c r="D15" s="48">
        <v>0.04</v>
      </c>
      <c r="H15" s="26">
        <v>6.4000000000000001E-2</v>
      </c>
      <c r="I15" s="26">
        <v>2.8000000000000001E-2</v>
      </c>
      <c r="J15" s="47">
        <f t="shared" si="0"/>
        <v>56.25</v>
      </c>
      <c r="M15" s="47"/>
      <c r="N15" s="26">
        <v>27</v>
      </c>
      <c r="O15" s="26">
        <v>9</v>
      </c>
      <c r="P15" s="47">
        <f t="shared" si="1"/>
        <v>66.666666666666657</v>
      </c>
    </row>
    <row r="16" spans="1:16" x14ac:dyDescent="0.25">
      <c r="A16" s="33">
        <v>42844</v>
      </c>
      <c r="B16" s="26">
        <v>0.43</v>
      </c>
      <c r="C16" s="26">
        <v>15.4</v>
      </c>
      <c r="D16" s="48">
        <v>0.03</v>
      </c>
      <c r="H16" s="26">
        <v>0.122</v>
      </c>
      <c r="I16" s="26">
        <v>0.03</v>
      </c>
      <c r="J16" s="47">
        <f t="shared" si="0"/>
        <v>75.409836065573771</v>
      </c>
      <c r="M16" s="47"/>
      <c r="N16" s="26">
        <v>53</v>
      </c>
      <c r="O16" s="26">
        <v>2</v>
      </c>
      <c r="P16" s="47">
        <f t="shared" si="1"/>
        <v>96.226415094339629</v>
      </c>
    </row>
    <row r="17" spans="1:16" x14ac:dyDescent="0.25">
      <c r="A17" s="33">
        <v>42851</v>
      </c>
      <c r="B17" s="26">
        <v>0.22</v>
      </c>
      <c r="C17" s="26">
        <v>12.7</v>
      </c>
      <c r="D17" s="48">
        <v>0.02</v>
      </c>
      <c r="H17" s="26">
        <v>0.184</v>
      </c>
      <c r="I17" s="26">
        <v>2.8000000000000001E-2</v>
      </c>
      <c r="J17" s="47">
        <f t="shared" si="0"/>
        <v>84.782608695652172</v>
      </c>
      <c r="M17" s="47"/>
      <c r="N17" s="26">
        <v>111</v>
      </c>
      <c r="O17" s="26">
        <v>2</v>
      </c>
      <c r="P17" s="47">
        <f t="shared" si="1"/>
        <v>98.198198198198199</v>
      </c>
    </row>
    <row r="18" spans="1:16" x14ac:dyDescent="0.25">
      <c r="A18" s="33">
        <v>42857</v>
      </c>
      <c r="B18" s="26">
        <v>0.47</v>
      </c>
      <c r="C18" s="26">
        <v>12.8</v>
      </c>
      <c r="D18" s="48">
        <v>0.04</v>
      </c>
      <c r="H18" s="26">
        <v>0.14599999999999999</v>
      </c>
      <c r="I18" s="26">
        <v>0.03</v>
      </c>
      <c r="J18" s="47">
        <f t="shared" si="0"/>
        <v>79.452054794520549</v>
      </c>
      <c r="M18" s="47"/>
      <c r="N18" s="26">
        <v>41</v>
      </c>
      <c r="O18" s="26">
        <v>2</v>
      </c>
      <c r="P18" s="47">
        <f t="shared" si="1"/>
        <v>95.121951219512198</v>
      </c>
    </row>
    <row r="19" spans="1:16" x14ac:dyDescent="0.25">
      <c r="A19" s="33">
        <v>42859</v>
      </c>
      <c r="B19" s="26">
        <v>0.6</v>
      </c>
      <c r="C19" s="26">
        <v>16.899999999999999</v>
      </c>
      <c r="D19" s="48">
        <v>0.04</v>
      </c>
      <c r="H19" s="26">
        <v>0.184</v>
      </c>
      <c r="I19" s="26">
        <v>5.1999999999999998E-2</v>
      </c>
      <c r="J19" s="47">
        <f t="shared" si="0"/>
        <v>71.739130434782624</v>
      </c>
      <c r="M19" s="47"/>
      <c r="N19" s="26">
        <v>130</v>
      </c>
      <c r="O19" s="26">
        <v>4</v>
      </c>
      <c r="P19" s="47">
        <f t="shared" si="1"/>
        <v>96.92307692307692</v>
      </c>
    </row>
    <row r="20" spans="1:16" x14ac:dyDescent="0.25">
      <c r="A20" s="33">
        <v>42866</v>
      </c>
      <c r="B20" s="26">
        <v>0.2</v>
      </c>
      <c r="C20" s="26">
        <v>15.5</v>
      </c>
      <c r="D20" s="48">
        <v>0.02</v>
      </c>
      <c r="H20" s="26">
        <v>0.35399999999999998</v>
      </c>
      <c r="I20" s="26">
        <v>0.05</v>
      </c>
      <c r="J20" s="47">
        <f t="shared" si="0"/>
        <v>85.875706214689259</v>
      </c>
      <c r="M20" s="47"/>
      <c r="N20" s="26">
        <v>136</v>
      </c>
      <c r="O20" s="26">
        <v>3</v>
      </c>
      <c r="P20" s="47">
        <f t="shared" si="1"/>
        <v>97.794117647058826</v>
      </c>
    </row>
    <row r="21" spans="1:16" x14ac:dyDescent="0.25">
      <c r="A21" s="33">
        <v>42870</v>
      </c>
      <c r="B21" s="26">
        <v>0.73</v>
      </c>
      <c r="C21" s="26">
        <v>20.8</v>
      </c>
      <c r="D21" s="48">
        <v>0.04</v>
      </c>
      <c r="H21" s="26">
        <v>8.2000000000000003E-2</v>
      </c>
      <c r="I21" s="26">
        <v>1.6E-2</v>
      </c>
      <c r="J21" s="47">
        <f t="shared" si="0"/>
        <v>80.487804878048792</v>
      </c>
      <c r="M21" s="47"/>
      <c r="N21" s="26">
        <v>34</v>
      </c>
      <c r="O21" s="26">
        <v>4</v>
      </c>
      <c r="P21" s="47">
        <f t="shared" si="1"/>
        <v>88.235294117647058</v>
      </c>
    </row>
    <row r="22" spans="1:16" x14ac:dyDescent="0.25">
      <c r="A22" s="33"/>
      <c r="D22" s="48"/>
      <c r="J22" s="47"/>
      <c r="P22" s="47"/>
    </row>
    <row r="24" spans="1:16" x14ac:dyDescent="0.25">
      <c r="H24" s="69" t="s">
        <v>4</v>
      </c>
      <c r="I24" s="69"/>
      <c r="J24" s="69"/>
      <c r="N24" s="69" t="s">
        <v>96</v>
      </c>
      <c r="O24" s="69"/>
      <c r="P24" s="69"/>
    </row>
    <row r="25" spans="1:16" ht="30" x14ac:dyDescent="0.25">
      <c r="A25" s="59" t="s">
        <v>46</v>
      </c>
      <c r="H25" s="59" t="s">
        <v>1</v>
      </c>
      <c r="I25" s="59" t="s">
        <v>2</v>
      </c>
      <c r="J25" s="59" t="s">
        <v>3</v>
      </c>
      <c r="N25" s="59" t="s">
        <v>1</v>
      </c>
      <c r="O25" s="59" t="s">
        <v>2</v>
      </c>
      <c r="P25" s="59" t="s">
        <v>3</v>
      </c>
    </row>
    <row r="26" spans="1:16" x14ac:dyDescent="0.25">
      <c r="A26" s="3" t="s">
        <v>13</v>
      </c>
      <c r="B26" s="48">
        <f>MEDIAN(B9:B21)</f>
        <v>0.43</v>
      </c>
      <c r="C26" s="48">
        <f>MEDIAN(C9:C21)</f>
        <v>12.8</v>
      </c>
      <c r="D26" s="48">
        <f>MEDIAN(D9:D21)</f>
        <v>0.04</v>
      </c>
      <c r="H26" s="48">
        <f>MEDIAN(H9:H21)</f>
        <v>0.104</v>
      </c>
      <c r="I26" s="48">
        <f>MEDIAN(I9:I21)</f>
        <v>0.03</v>
      </c>
      <c r="J26" s="48">
        <f>MEDIAN(J9:J21)</f>
        <v>71.739130434782624</v>
      </c>
      <c r="K26" s="48"/>
      <c r="L26" s="48"/>
      <c r="M26" s="48"/>
      <c r="N26" s="48">
        <f>MEDIAN(N9:N21)</f>
        <v>40</v>
      </c>
      <c r="O26" s="48">
        <f>MEDIAN(O9:O21)</f>
        <v>4</v>
      </c>
      <c r="P26" s="48">
        <f>MEDIAN(P9:P21)</f>
        <v>83.333333333333343</v>
      </c>
    </row>
    <row r="27" spans="1:16" x14ac:dyDescent="0.25">
      <c r="A27" s="3" t="s">
        <v>14</v>
      </c>
      <c r="B27" s="48">
        <f>AVERAGE(B9:B21)</f>
        <v>0.40307692307692311</v>
      </c>
      <c r="C27" s="48">
        <f>AVERAGE(C9:C21)</f>
        <v>12.76923076923077</v>
      </c>
      <c r="D27" s="48">
        <f>AVERAGE(D9:D21)</f>
        <v>4.0769230769230773E-2</v>
      </c>
      <c r="H27" s="48">
        <f>AVERAGE(H9:H21)</f>
        <v>0.12738461538461537</v>
      </c>
      <c r="I27" s="48">
        <f>AVERAGE(I9:I21)</f>
        <v>3.6000000000000004E-2</v>
      </c>
      <c r="J27" s="48">
        <f>AVERAGE(J9:J21)</f>
        <v>66.743576326252182</v>
      </c>
      <c r="K27" s="48"/>
      <c r="L27" s="48"/>
      <c r="M27" s="48"/>
      <c r="N27" s="48">
        <f>AVERAGE(N9:N21)</f>
        <v>59.384615384615387</v>
      </c>
      <c r="O27" s="48">
        <f>AVERAGE(O9:O21)</f>
        <v>5.615384615384615</v>
      </c>
      <c r="P27" s="48">
        <f>AVERAGE(P9:P21)</f>
        <v>86.497197679391078</v>
      </c>
    </row>
    <row r="28" spans="1:16" x14ac:dyDescent="0.25">
      <c r="A28" s="3" t="s">
        <v>15</v>
      </c>
      <c r="B28" s="48">
        <f>STDEV(B9:B21)</f>
        <v>0.18001780538716236</v>
      </c>
      <c r="C28" s="48">
        <f>STDEV(C9:C21)</f>
        <v>6.3024313582649203</v>
      </c>
      <c r="D28" s="48">
        <f>STDEV(D9:D21)</f>
        <v>2.5318484177091673E-2</v>
      </c>
      <c r="H28" s="48">
        <f>STDEV(H9:H21)</f>
        <v>7.929852716322297E-2</v>
      </c>
      <c r="I28" s="48">
        <f>STDEV(I9:I21)</f>
        <v>1.3638181696985838E-2</v>
      </c>
      <c r="J28" s="48">
        <f>STDEV(J9:J21)</f>
        <v>15.793670314803457</v>
      </c>
      <c r="K28" s="48"/>
      <c r="L28" s="48"/>
      <c r="M28" s="48"/>
      <c r="N28" s="48">
        <f>STDEV(N9:N21)</f>
        <v>41.939516889481176</v>
      </c>
      <c r="O28" s="48">
        <f>STDEV(O9:O21)</f>
        <v>4.8051788301522755</v>
      </c>
      <c r="P28" s="48">
        <f>STDEV(P9:P21)</f>
        <v>9.8905831562526174</v>
      </c>
    </row>
    <row r="29" spans="1:16" x14ac:dyDescent="0.25">
      <c r="A29" s="3" t="s">
        <v>31</v>
      </c>
      <c r="B29" s="48">
        <f t="shared" ref="B29:D29" si="2">B28/B27</f>
        <v>0.44660905916662413</v>
      </c>
      <c r="C29" s="48">
        <f t="shared" si="2"/>
        <v>0.49356390155086721</v>
      </c>
      <c r="D29" s="48">
        <f t="shared" si="2"/>
        <v>0.62101942321168246</v>
      </c>
      <c r="H29" s="48">
        <f>H28/H27</f>
        <v>0.62251259246491464</v>
      </c>
      <c r="I29" s="48">
        <f>I28/I27</f>
        <v>0.37883838047182877</v>
      </c>
      <c r="J29" s="48">
        <f>J28/J27</f>
        <v>0.2366320653481577</v>
      </c>
      <c r="K29" s="48"/>
      <c r="L29" s="48"/>
      <c r="M29" s="48"/>
      <c r="N29" s="48">
        <f t="shared" ref="N29:P29" si="3">N28/N27</f>
        <v>0.70623538803530472</v>
      </c>
      <c r="O29" s="48">
        <f t="shared" si="3"/>
        <v>0.85571677797232315</v>
      </c>
      <c r="P29" s="48">
        <f t="shared" si="3"/>
        <v>0.1143457062379393</v>
      </c>
    </row>
    <row r="30" spans="1:16" ht="30" x14ac:dyDescent="0.25">
      <c r="A30" s="3" t="s">
        <v>32</v>
      </c>
      <c r="H30" s="48">
        <v>0.14599999999999999</v>
      </c>
      <c r="I30" s="48"/>
      <c r="J30" s="48">
        <v>75.400000000000006</v>
      </c>
      <c r="N30" s="48"/>
      <c r="O30" s="48"/>
      <c r="P30" s="48">
        <v>91.9</v>
      </c>
    </row>
    <row r="31" spans="1:16" ht="30" x14ac:dyDescent="0.25">
      <c r="A31" s="3" t="s">
        <v>33</v>
      </c>
      <c r="H31" s="48">
        <v>0.17199999999999999</v>
      </c>
      <c r="I31" s="48"/>
      <c r="J31" s="48">
        <v>71.8</v>
      </c>
      <c r="N31" s="48"/>
      <c r="O31" s="48"/>
      <c r="P31" s="48">
        <v>89</v>
      </c>
    </row>
    <row r="32" spans="1:16" x14ac:dyDescent="0.25">
      <c r="A32" s="3" t="s">
        <v>176</v>
      </c>
      <c r="H32" s="48"/>
      <c r="I32" s="48"/>
      <c r="J32" s="48">
        <v>59.43</v>
      </c>
      <c r="N32" s="48"/>
      <c r="O32" s="48"/>
      <c r="P32" s="48">
        <v>82.1</v>
      </c>
    </row>
    <row r="35" spans="1:2" x14ac:dyDescent="0.25">
      <c r="A35" s="26" t="s">
        <v>1</v>
      </c>
      <c r="B35" s="26" t="s">
        <v>3</v>
      </c>
    </row>
    <row r="36" spans="1:2" x14ac:dyDescent="0.25">
      <c r="A36" s="26">
        <v>0.108</v>
      </c>
      <c r="B36" s="26">
        <v>62.962962962962962</v>
      </c>
    </row>
    <row r="37" spans="1:2" x14ac:dyDescent="0.25">
      <c r="A37" s="26">
        <v>7.8E-2</v>
      </c>
      <c r="B37" s="26">
        <v>35.897435897435891</v>
      </c>
    </row>
    <row r="38" spans="1:2" x14ac:dyDescent="0.25">
      <c r="A38" s="26">
        <v>8.5999999999999993E-2</v>
      </c>
      <c r="B38" s="26">
        <v>55.813953488372093</v>
      </c>
    </row>
    <row r="39" spans="1:2" x14ac:dyDescent="0.25">
      <c r="A39" s="26">
        <v>0.104</v>
      </c>
      <c r="B39" s="26">
        <v>42.3</v>
      </c>
    </row>
    <row r="40" spans="1:2" x14ac:dyDescent="0.25">
      <c r="A40" s="26">
        <v>7.5999999999999998E-2</v>
      </c>
      <c r="B40" s="26">
        <v>63.15789473684211</v>
      </c>
    </row>
    <row r="41" spans="1:2" x14ac:dyDescent="0.25">
      <c r="A41" s="26">
        <v>6.8000000000000005E-2</v>
      </c>
      <c r="B41" s="26">
        <v>73.52941176470587</v>
      </c>
    </row>
    <row r="42" spans="1:2" x14ac:dyDescent="0.25">
      <c r="A42" s="26">
        <v>6.4000000000000001E-2</v>
      </c>
      <c r="B42" s="26">
        <v>56.25</v>
      </c>
    </row>
    <row r="43" spans="1:2" x14ac:dyDescent="0.25">
      <c r="A43" s="26">
        <v>0.122</v>
      </c>
      <c r="B43" s="26">
        <v>75.409836065573771</v>
      </c>
    </row>
    <row r="44" spans="1:2" x14ac:dyDescent="0.25">
      <c r="A44" s="26">
        <v>0.184</v>
      </c>
      <c r="B44" s="26">
        <v>84.782608695652172</v>
      </c>
    </row>
    <row r="45" spans="1:2" x14ac:dyDescent="0.25">
      <c r="A45" s="26">
        <v>0.14599999999999999</v>
      </c>
      <c r="B45" s="26">
        <v>79.452054794520549</v>
      </c>
    </row>
    <row r="46" spans="1:2" x14ac:dyDescent="0.25">
      <c r="A46" s="26">
        <v>0.184</v>
      </c>
      <c r="B46" s="26">
        <v>71.739130434782624</v>
      </c>
    </row>
    <row r="47" spans="1:2" x14ac:dyDescent="0.25">
      <c r="A47" s="26">
        <v>0.35399999999999998</v>
      </c>
      <c r="B47" s="26">
        <v>85.875706214689259</v>
      </c>
    </row>
    <row r="48" spans="1:2" x14ac:dyDescent="0.25">
      <c r="A48" s="26">
        <v>8.2000000000000003E-2</v>
      </c>
      <c r="B48" s="26">
        <v>80.487804878048792</v>
      </c>
    </row>
    <row r="51" spans="1:2" x14ac:dyDescent="0.25">
      <c r="A51" s="26" t="s">
        <v>1</v>
      </c>
      <c r="B51" s="26" t="s">
        <v>3</v>
      </c>
    </row>
    <row r="52" spans="1:2" x14ac:dyDescent="0.25">
      <c r="A52" s="26">
        <v>89</v>
      </c>
      <c r="B52" s="26">
        <v>77.528089887640448</v>
      </c>
    </row>
    <row r="53" spans="1:2" x14ac:dyDescent="0.25">
      <c r="A53" s="26">
        <v>35</v>
      </c>
      <c r="B53" s="26">
        <v>82.857142857142861</v>
      </c>
    </row>
    <row r="54" spans="1:2" x14ac:dyDescent="0.25">
      <c r="A54" s="26">
        <v>36</v>
      </c>
      <c r="B54" s="26">
        <v>83.333333333333343</v>
      </c>
    </row>
    <row r="55" spans="1:2" x14ac:dyDescent="0.25">
      <c r="A55" s="26">
        <v>40</v>
      </c>
      <c r="B55" s="26">
        <v>82.5</v>
      </c>
    </row>
    <row r="56" spans="1:2" x14ac:dyDescent="0.25">
      <c r="A56" s="26">
        <v>23</v>
      </c>
      <c r="B56" s="26">
        <v>82.608695652173907</v>
      </c>
    </row>
    <row r="57" spans="1:2" x14ac:dyDescent="0.25">
      <c r="A57" s="26">
        <v>17</v>
      </c>
      <c r="B57" s="26">
        <v>76.470588235294116</v>
      </c>
    </row>
    <row r="58" spans="1:2" x14ac:dyDescent="0.25">
      <c r="A58" s="26">
        <v>27</v>
      </c>
      <c r="B58" s="26">
        <v>66.666666666666657</v>
      </c>
    </row>
    <row r="59" spans="1:2" x14ac:dyDescent="0.25">
      <c r="A59" s="26">
        <v>53</v>
      </c>
      <c r="B59" s="26">
        <v>96.226415094339629</v>
      </c>
    </row>
    <row r="60" spans="1:2" x14ac:dyDescent="0.25">
      <c r="A60" s="26">
        <v>111</v>
      </c>
      <c r="B60" s="26">
        <v>98.198198198198199</v>
      </c>
    </row>
    <row r="61" spans="1:2" x14ac:dyDescent="0.25">
      <c r="A61" s="26">
        <v>41</v>
      </c>
      <c r="B61" s="26">
        <v>95.121951219512198</v>
      </c>
    </row>
    <row r="62" spans="1:2" x14ac:dyDescent="0.25">
      <c r="A62" s="26">
        <v>130</v>
      </c>
      <c r="B62" s="26">
        <v>96.92307692307692</v>
      </c>
    </row>
    <row r="63" spans="1:2" x14ac:dyDescent="0.25">
      <c r="A63" s="26">
        <v>136</v>
      </c>
      <c r="B63" s="26">
        <v>97.794117647058826</v>
      </c>
    </row>
    <row r="64" spans="1:2" x14ac:dyDescent="0.25">
      <c r="A64" s="26">
        <v>34</v>
      </c>
      <c r="B64" s="26">
        <v>88.235294117647058</v>
      </c>
    </row>
  </sheetData>
  <sortState ref="T9:U21">
    <sortCondition descending="1" ref="T9"/>
  </sortState>
  <mergeCells count="10">
    <mergeCell ref="K7:M7"/>
    <mergeCell ref="N7:P7"/>
    <mergeCell ref="H24:J24"/>
    <mergeCell ref="N24:P24"/>
    <mergeCell ref="D1:E1"/>
    <mergeCell ref="D2:E2"/>
    <mergeCell ref="D3:E3"/>
    <mergeCell ref="D4:E4"/>
    <mergeCell ref="B7:G7"/>
    <mergeCell ref="H7:J7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A37" workbookViewId="0">
      <selection activeCell="T35" sqref="T35"/>
    </sheetView>
  </sheetViews>
  <sheetFormatPr defaultRowHeight="15" x14ac:dyDescent="0.25"/>
  <cols>
    <col min="1" max="1" width="14.5703125" style="26" customWidth="1"/>
    <col min="2" max="16384" width="9.140625" style="26"/>
  </cols>
  <sheetData>
    <row r="1" spans="1:19" x14ac:dyDescent="0.25">
      <c r="A1" s="63" t="s">
        <v>18</v>
      </c>
      <c r="B1" s="63" t="s">
        <v>168</v>
      </c>
      <c r="C1" s="62"/>
      <c r="D1" s="72" t="s">
        <v>29</v>
      </c>
      <c r="E1" s="72"/>
      <c r="F1" s="9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9" x14ac:dyDescent="0.25">
      <c r="A2" s="63" t="s">
        <v>21</v>
      </c>
      <c r="B2" s="63" t="s">
        <v>185</v>
      </c>
      <c r="C2" s="62"/>
      <c r="D2" s="72" t="s">
        <v>27</v>
      </c>
      <c r="E2" s="72"/>
      <c r="F2" s="9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9" x14ac:dyDescent="0.25">
      <c r="A3" s="63" t="s">
        <v>22</v>
      </c>
      <c r="B3" s="63" t="s">
        <v>186</v>
      </c>
      <c r="C3" s="3"/>
      <c r="D3" s="72" t="s">
        <v>30</v>
      </c>
      <c r="E3" s="72"/>
      <c r="F3" s="6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9" x14ac:dyDescent="0.25">
      <c r="A4" s="63" t="s">
        <v>24</v>
      </c>
      <c r="B4" s="63" t="s">
        <v>184</v>
      </c>
      <c r="C4" s="3"/>
      <c r="D4" s="72" t="s">
        <v>170</v>
      </c>
      <c r="E4" s="72"/>
      <c r="F4" s="6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x14ac:dyDescent="0.25">
      <c r="A5" s="63"/>
      <c r="B5" s="63"/>
      <c r="C5" s="3"/>
      <c r="D5" s="63"/>
      <c r="E5" s="63"/>
      <c r="F5" s="9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9" x14ac:dyDescent="0.25">
      <c r="A6" s="63"/>
      <c r="B6" s="63"/>
      <c r="C6" s="3"/>
      <c r="D6" s="63"/>
      <c r="E6" s="63"/>
      <c r="F6" s="9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9" x14ac:dyDescent="0.25">
      <c r="A7" s="62"/>
      <c r="B7" s="69" t="s">
        <v>12</v>
      </c>
      <c r="C7" s="69"/>
      <c r="D7" s="69"/>
      <c r="E7" s="69"/>
      <c r="F7" s="69"/>
      <c r="G7" s="69"/>
      <c r="H7" s="69" t="s">
        <v>4</v>
      </c>
      <c r="I7" s="69"/>
      <c r="J7" s="69"/>
      <c r="K7" s="69" t="s">
        <v>5</v>
      </c>
      <c r="L7" s="69"/>
      <c r="M7" s="69"/>
      <c r="N7" s="69" t="s">
        <v>6</v>
      </c>
      <c r="O7" s="69"/>
      <c r="P7" s="69"/>
    </row>
    <row r="8" spans="1:19" ht="45" x14ac:dyDescent="0.25">
      <c r="A8" s="62" t="s">
        <v>0</v>
      </c>
      <c r="B8" s="62" t="s">
        <v>7</v>
      </c>
      <c r="C8" s="62" t="s">
        <v>8</v>
      </c>
      <c r="D8" s="62" t="s">
        <v>16</v>
      </c>
      <c r="E8" s="62" t="s">
        <v>10</v>
      </c>
      <c r="F8" s="62" t="s">
        <v>9</v>
      </c>
      <c r="G8" s="62" t="s">
        <v>11</v>
      </c>
      <c r="H8" s="62" t="s">
        <v>1</v>
      </c>
      <c r="I8" s="62" t="s">
        <v>2</v>
      </c>
      <c r="J8" s="62" t="s">
        <v>3</v>
      </c>
      <c r="K8" s="62" t="s">
        <v>1</v>
      </c>
      <c r="L8" s="62" t="s">
        <v>2</v>
      </c>
      <c r="M8" s="62" t="s">
        <v>3</v>
      </c>
      <c r="N8" s="62" t="s">
        <v>1</v>
      </c>
      <c r="O8" s="62" t="s">
        <v>2</v>
      </c>
      <c r="P8" s="62" t="s">
        <v>3</v>
      </c>
      <c r="Q8" s="75" t="s">
        <v>183</v>
      </c>
    </row>
    <row r="9" spans="1:19" x14ac:dyDescent="0.25">
      <c r="A9" s="33">
        <v>39935</v>
      </c>
      <c r="B9" s="26">
        <v>0.41</v>
      </c>
      <c r="C9" s="26">
        <v>11</v>
      </c>
      <c r="D9" s="48">
        <v>0.04</v>
      </c>
      <c r="F9" s="26">
        <v>34</v>
      </c>
      <c r="H9" s="26">
        <v>0.58499999999999996</v>
      </c>
      <c r="I9" s="26">
        <v>0.22500000000000001</v>
      </c>
      <c r="J9" s="47">
        <f>(H9-I9)/H9*100</f>
        <v>61.53846153846154</v>
      </c>
      <c r="K9" s="26">
        <v>4.0000000000000001E-3</v>
      </c>
      <c r="L9" s="26">
        <v>7.0000000000000001E-3</v>
      </c>
      <c r="M9" s="47"/>
      <c r="N9" s="26">
        <v>195</v>
      </c>
      <c r="O9" s="26">
        <v>87</v>
      </c>
      <c r="P9" s="76">
        <f>(N9-O9)/N9*100</f>
        <v>55.384615384615387</v>
      </c>
      <c r="Q9" s="34">
        <f>K9/H9*100</f>
        <v>0.68376068376068388</v>
      </c>
      <c r="S9" s="26">
        <v>3.4000000000000002E-2</v>
      </c>
    </row>
    <row r="10" spans="1:19" x14ac:dyDescent="0.25">
      <c r="A10" s="33">
        <v>39939</v>
      </c>
      <c r="B10" s="26">
        <v>0.28000000000000003</v>
      </c>
      <c r="C10" s="26">
        <v>14</v>
      </c>
      <c r="D10" s="48">
        <v>0.02</v>
      </c>
      <c r="F10" s="26">
        <v>36</v>
      </c>
      <c r="H10" s="26">
        <v>0.17399999999999999</v>
      </c>
      <c r="I10" s="26">
        <v>5.0999999999999997E-2</v>
      </c>
      <c r="J10" s="47">
        <f t="shared" ref="J10:J30" si="0">(H10-I10)/H10*100</f>
        <v>70.689655172413808</v>
      </c>
      <c r="K10" s="26">
        <v>3.9E-2</v>
      </c>
      <c r="L10" s="26">
        <v>3.0000000000000001E-3</v>
      </c>
      <c r="M10" s="47">
        <f t="shared" ref="M10:M30" si="1">(K10-L10)/K10*100</f>
        <v>92.307692307692307</v>
      </c>
      <c r="N10" s="26">
        <v>58</v>
      </c>
      <c r="O10" s="26">
        <v>11</v>
      </c>
      <c r="P10" s="76">
        <f t="shared" ref="P10:P30" si="2">(N10-O10)/N10*100</f>
        <v>81.034482758620683</v>
      </c>
      <c r="Q10" s="34">
        <f t="shared" ref="Q10:Q30" si="3">K10/H10*100</f>
        <v>22.413793103448278</v>
      </c>
      <c r="S10" s="26">
        <v>5.3999999999999999E-2</v>
      </c>
    </row>
    <row r="11" spans="1:19" x14ac:dyDescent="0.25">
      <c r="A11" s="33">
        <v>39946</v>
      </c>
      <c r="B11" s="26">
        <v>0.62</v>
      </c>
      <c r="C11" s="26">
        <v>16</v>
      </c>
      <c r="D11" s="48">
        <v>0.04</v>
      </c>
      <c r="F11" s="26">
        <v>39</v>
      </c>
      <c r="H11" s="26">
        <v>0.127</v>
      </c>
      <c r="I11" s="26">
        <v>4.8000000000000001E-2</v>
      </c>
      <c r="J11" s="47">
        <f t="shared" si="0"/>
        <v>62.204724409448822</v>
      </c>
      <c r="K11" s="26">
        <v>1.6E-2</v>
      </c>
      <c r="L11" s="26">
        <v>4.0000000000000001E-3</v>
      </c>
      <c r="M11" s="47"/>
      <c r="N11" s="26">
        <v>70</v>
      </c>
      <c r="O11" s="26">
        <v>6.7</v>
      </c>
      <c r="P11" s="76">
        <f t="shared" si="2"/>
        <v>90.428571428571431</v>
      </c>
      <c r="Q11" s="34">
        <f t="shared" si="3"/>
        <v>12.598425196850393</v>
      </c>
      <c r="S11" s="26">
        <v>6.7000000000000004E-2</v>
      </c>
    </row>
    <row r="12" spans="1:19" x14ac:dyDescent="0.25">
      <c r="A12" s="33">
        <v>39951</v>
      </c>
      <c r="B12" s="26">
        <v>0.36</v>
      </c>
      <c r="C12" s="26">
        <v>4</v>
      </c>
      <c r="D12" s="48">
        <v>0.08</v>
      </c>
      <c r="F12" s="26">
        <v>40</v>
      </c>
      <c r="H12" s="26">
        <v>0.44400000000000001</v>
      </c>
      <c r="I12" s="26">
        <v>5.2999999999999999E-2</v>
      </c>
      <c r="J12" s="47">
        <f t="shared" si="0"/>
        <v>88.063063063063069</v>
      </c>
      <c r="K12" s="26">
        <v>0.13800000000000001</v>
      </c>
      <c r="L12" s="26">
        <v>1.6E-2</v>
      </c>
      <c r="M12" s="47">
        <f t="shared" si="1"/>
        <v>88.405797101449281</v>
      </c>
      <c r="N12" s="26">
        <v>139</v>
      </c>
      <c r="O12" s="26">
        <v>7.5</v>
      </c>
      <c r="P12" s="76">
        <f t="shared" si="2"/>
        <v>94.60431654676259</v>
      </c>
      <c r="Q12" s="34">
        <f t="shared" si="3"/>
        <v>31.081081081081084</v>
      </c>
      <c r="S12" s="26">
        <v>7.1999999999999995E-2</v>
      </c>
    </row>
    <row r="13" spans="1:19" x14ac:dyDescent="0.25">
      <c r="A13" s="33">
        <v>40038</v>
      </c>
      <c r="B13" s="26">
        <v>0.18</v>
      </c>
      <c r="C13" s="26">
        <v>2</v>
      </c>
      <c r="D13" s="48">
        <v>0.08</v>
      </c>
      <c r="F13" s="26">
        <v>48</v>
      </c>
      <c r="H13" s="26">
        <v>0.314</v>
      </c>
      <c r="I13" s="26">
        <v>0.20300000000000001</v>
      </c>
      <c r="J13" s="47">
        <f t="shared" si="0"/>
        <v>35.35031847133758</v>
      </c>
      <c r="K13" s="26">
        <v>5.8000000000000003E-2</v>
      </c>
      <c r="L13" s="26">
        <v>0.08</v>
      </c>
      <c r="M13" s="47">
        <f t="shared" si="1"/>
        <v>-37.931034482758619</v>
      </c>
      <c r="N13" s="26">
        <v>170</v>
      </c>
      <c r="O13" s="26">
        <v>25.5</v>
      </c>
      <c r="P13" s="76">
        <f t="shared" si="2"/>
        <v>85</v>
      </c>
      <c r="Q13" s="34">
        <f t="shared" si="3"/>
        <v>18.471337579617835</v>
      </c>
      <c r="S13" s="26">
        <v>8.1000000000000003E-2</v>
      </c>
    </row>
    <row r="14" spans="1:19" x14ac:dyDescent="0.25">
      <c r="A14" s="33">
        <v>40061</v>
      </c>
      <c r="B14" s="26">
        <v>0.17</v>
      </c>
      <c r="C14" s="26">
        <v>4</v>
      </c>
      <c r="D14" s="48">
        <v>0.04</v>
      </c>
      <c r="F14" s="26">
        <v>50</v>
      </c>
      <c r="H14" s="26">
        <v>0.38100000000000001</v>
      </c>
      <c r="I14" s="26">
        <v>0.154</v>
      </c>
      <c r="J14" s="47">
        <f t="shared" si="0"/>
        <v>59.580052493438316</v>
      </c>
      <c r="K14" s="26">
        <v>4.1000000000000002E-2</v>
      </c>
      <c r="L14" s="26">
        <v>6.4000000000000001E-2</v>
      </c>
      <c r="M14" s="47">
        <f t="shared" si="1"/>
        <v>-56.097560975609753</v>
      </c>
      <c r="N14" s="26">
        <v>190</v>
      </c>
      <c r="O14" s="26">
        <v>27</v>
      </c>
      <c r="P14" s="76">
        <f t="shared" si="2"/>
        <v>85.78947368421052</v>
      </c>
      <c r="Q14" s="34">
        <f t="shared" si="3"/>
        <v>10.761154855643044</v>
      </c>
      <c r="S14" s="26">
        <v>8.2000000000000003E-2</v>
      </c>
    </row>
    <row r="15" spans="1:19" x14ac:dyDescent="0.25">
      <c r="A15" s="33">
        <v>40075</v>
      </c>
      <c r="B15" s="26">
        <v>0.3</v>
      </c>
      <c r="C15" s="26">
        <v>6</v>
      </c>
      <c r="D15" s="48">
        <v>0.05</v>
      </c>
      <c r="F15" s="26">
        <v>53</v>
      </c>
      <c r="H15" s="26">
        <v>0.111</v>
      </c>
      <c r="I15" s="26">
        <v>0.112</v>
      </c>
      <c r="J15" s="47">
        <f t="shared" si="0"/>
        <v>-0.9009009009009018</v>
      </c>
      <c r="K15" s="26">
        <v>5.7000000000000002E-2</v>
      </c>
      <c r="L15" s="26">
        <v>7.2999999999999995E-2</v>
      </c>
      <c r="M15" s="47">
        <f t="shared" si="1"/>
        <v>-28.070175438596479</v>
      </c>
      <c r="N15" s="26">
        <v>28</v>
      </c>
      <c r="O15" s="26">
        <v>5.3</v>
      </c>
      <c r="P15" s="76">
        <f t="shared" si="2"/>
        <v>81.071428571428569</v>
      </c>
      <c r="Q15" s="34">
        <f t="shared" si="3"/>
        <v>51.351351351351347</v>
      </c>
      <c r="S15" s="26">
        <v>9.8000000000000004E-2</v>
      </c>
    </row>
    <row r="16" spans="1:19" x14ac:dyDescent="0.25">
      <c r="A16" s="33">
        <v>40088</v>
      </c>
      <c r="B16" s="26">
        <v>0.18</v>
      </c>
      <c r="C16" s="26">
        <v>2</v>
      </c>
      <c r="D16" s="48">
        <v>0.08</v>
      </c>
      <c r="F16" s="26">
        <v>55</v>
      </c>
      <c r="H16" s="26">
        <v>9.8000000000000004E-2</v>
      </c>
      <c r="I16" s="26">
        <v>9.9000000000000005E-2</v>
      </c>
      <c r="J16" s="47"/>
      <c r="K16" s="26">
        <v>4.1000000000000002E-2</v>
      </c>
      <c r="L16" s="26">
        <v>5.6000000000000001E-2</v>
      </c>
      <c r="M16" s="47"/>
      <c r="N16" s="26">
        <v>22</v>
      </c>
      <c r="O16" s="26">
        <v>15</v>
      </c>
      <c r="P16" s="76">
        <f t="shared" si="2"/>
        <v>31.818181818181817</v>
      </c>
      <c r="Q16" s="34">
        <f t="shared" si="3"/>
        <v>41.836734693877553</v>
      </c>
      <c r="S16" s="26">
        <v>0.107</v>
      </c>
    </row>
    <row r="17" spans="1:19" x14ac:dyDescent="0.25">
      <c r="A17" s="33">
        <v>40103</v>
      </c>
      <c r="B17" s="26">
        <v>0.05</v>
      </c>
      <c r="C17" s="26">
        <v>6</v>
      </c>
      <c r="D17" s="48">
        <v>0.01</v>
      </c>
      <c r="F17" s="26">
        <v>59</v>
      </c>
      <c r="H17" s="26">
        <v>8.1000000000000003E-2</v>
      </c>
      <c r="I17" s="26">
        <v>4.3999999999999997E-2</v>
      </c>
      <c r="J17" s="47"/>
      <c r="K17" s="26">
        <v>1.0999999999999999E-2</v>
      </c>
      <c r="L17" s="26">
        <v>1.4999999999999999E-2</v>
      </c>
      <c r="M17" s="47"/>
      <c r="N17" s="26">
        <v>15</v>
      </c>
      <c r="O17" s="26">
        <v>5.5</v>
      </c>
      <c r="P17" s="76">
        <f t="shared" si="2"/>
        <v>63.333333333333329</v>
      </c>
      <c r="Q17" s="34">
        <f t="shared" si="3"/>
        <v>13.580246913580247</v>
      </c>
      <c r="S17" s="26">
        <v>0.111</v>
      </c>
    </row>
    <row r="18" spans="1:19" x14ac:dyDescent="0.25">
      <c r="A18" s="33">
        <v>40114</v>
      </c>
      <c r="B18" s="26">
        <v>0.28000000000000003</v>
      </c>
      <c r="C18" s="26">
        <v>10</v>
      </c>
      <c r="D18" s="48">
        <v>0.03</v>
      </c>
      <c r="F18" s="26">
        <v>64</v>
      </c>
      <c r="H18" s="26">
        <v>3.4000000000000002E-2</v>
      </c>
      <c r="I18" s="26">
        <v>2.7E-2</v>
      </c>
      <c r="J18" s="47">
        <f t="shared" si="0"/>
        <v>20.588235294117656</v>
      </c>
      <c r="K18" s="26">
        <v>7.0000000000000001E-3</v>
      </c>
      <c r="L18" s="26">
        <v>7.0000000000000001E-3</v>
      </c>
      <c r="M18" s="47">
        <f t="shared" si="1"/>
        <v>0</v>
      </c>
      <c r="N18" s="26">
        <v>9</v>
      </c>
      <c r="O18" s="26">
        <v>3.7</v>
      </c>
      <c r="P18" s="76">
        <f t="shared" si="2"/>
        <v>58.888888888888893</v>
      </c>
      <c r="Q18" s="34">
        <f t="shared" si="3"/>
        <v>20.588235294117645</v>
      </c>
      <c r="S18" s="26">
        <v>0.113</v>
      </c>
    </row>
    <row r="19" spans="1:19" x14ac:dyDescent="0.25">
      <c r="A19" s="33">
        <v>40116</v>
      </c>
      <c r="B19" s="26">
        <v>0.24</v>
      </c>
      <c r="C19" s="26">
        <v>8</v>
      </c>
      <c r="D19" s="48">
        <v>0.03</v>
      </c>
      <c r="F19" s="26">
        <v>65</v>
      </c>
      <c r="H19" s="26">
        <v>8.2000000000000003E-2</v>
      </c>
      <c r="I19" s="26">
        <v>5.7000000000000002E-2</v>
      </c>
      <c r="J19" s="47">
        <f t="shared" si="0"/>
        <v>30.487804878048781</v>
      </c>
      <c r="K19" s="26">
        <v>3.0000000000000001E-3</v>
      </c>
      <c r="L19" s="26">
        <v>7.0000000000000001E-3</v>
      </c>
      <c r="M19" s="47">
        <f t="shared" si="1"/>
        <v>-133.33333333333331</v>
      </c>
      <c r="N19" s="26">
        <v>41</v>
      </c>
      <c r="O19" s="26">
        <v>13</v>
      </c>
      <c r="P19" s="76">
        <f t="shared" si="2"/>
        <v>68.292682926829272</v>
      </c>
      <c r="Q19" s="34">
        <f t="shared" si="3"/>
        <v>3.6585365853658534</v>
      </c>
      <c r="S19" s="26">
        <v>0.11799999999999999</v>
      </c>
    </row>
    <row r="20" spans="1:19" x14ac:dyDescent="0.25">
      <c r="A20" s="33">
        <v>40133</v>
      </c>
      <c r="B20" s="26">
        <v>0.88</v>
      </c>
      <c r="C20" s="26">
        <v>22</v>
      </c>
      <c r="D20" s="48">
        <v>0.04</v>
      </c>
      <c r="F20" s="26">
        <v>73</v>
      </c>
      <c r="H20" s="26">
        <v>0.107</v>
      </c>
      <c r="I20" s="26">
        <v>1.7000000000000001E-2</v>
      </c>
      <c r="J20" s="47">
        <f t="shared" si="0"/>
        <v>84.112149532710276</v>
      </c>
      <c r="K20" s="26">
        <v>3.0000000000000001E-3</v>
      </c>
      <c r="L20" s="26">
        <v>2E-3</v>
      </c>
      <c r="M20" s="47">
        <f t="shared" si="1"/>
        <v>33.333333333333329</v>
      </c>
      <c r="N20" s="26">
        <v>65</v>
      </c>
      <c r="O20" s="26">
        <v>3</v>
      </c>
      <c r="P20" s="76">
        <f t="shared" si="2"/>
        <v>95.384615384615387</v>
      </c>
      <c r="Q20" s="34">
        <f t="shared" si="3"/>
        <v>2.8037383177570092</v>
      </c>
      <c r="S20" s="26">
        <v>0.127</v>
      </c>
    </row>
    <row r="21" spans="1:19" x14ac:dyDescent="0.25">
      <c r="A21" s="33">
        <v>40135</v>
      </c>
      <c r="B21" s="26">
        <v>0.98</v>
      </c>
      <c r="C21" s="26">
        <v>28</v>
      </c>
      <c r="D21" s="48">
        <v>0.03</v>
      </c>
      <c r="F21" s="26">
        <v>75</v>
      </c>
      <c r="H21" s="26">
        <v>7.1999999999999995E-2</v>
      </c>
      <c r="I21" s="26">
        <v>2.1999999999999999E-2</v>
      </c>
      <c r="J21" s="47">
        <f t="shared" si="0"/>
        <v>69.444444444444443</v>
      </c>
      <c r="K21" s="26">
        <v>3.0000000000000001E-3</v>
      </c>
      <c r="L21" s="26">
        <v>3.0000000000000001E-3</v>
      </c>
      <c r="M21" s="47">
        <f t="shared" si="1"/>
        <v>0</v>
      </c>
      <c r="N21" s="26">
        <v>36</v>
      </c>
      <c r="O21" s="26">
        <v>6</v>
      </c>
      <c r="P21" s="76">
        <f t="shared" si="2"/>
        <v>83.333333333333343</v>
      </c>
      <c r="Q21" s="34">
        <f t="shared" si="3"/>
        <v>4.166666666666667</v>
      </c>
      <c r="S21" s="26">
        <v>0.16200000000000001</v>
      </c>
    </row>
    <row r="22" spans="1:19" x14ac:dyDescent="0.25">
      <c r="A22" s="33">
        <v>40138</v>
      </c>
      <c r="B22" s="26">
        <v>1</v>
      </c>
      <c r="C22" s="26">
        <v>17</v>
      </c>
      <c r="D22" s="48">
        <v>0.06</v>
      </c>
      <c r="F22" s="26">
        <v>77</v>
      </c>
      <c r="H22" s="26">
        <v>5.3999999999999999E-2</v>
      </c>
      <c r="I22" s="26">
        <v>0.02</v>
      </c>
      <c r="J22" s="47">
        <f t="shared" si="0"/>
        <v>62.962962962962962</v>
      </c>
      <c r="K22" s="26">
        <v>2E-3</v>
      </c>
      <c r="L22" s="26">
        <v>2E-3</v>
      </c>
      <c r="M22" s="47">
        <f t="shared" si="1"/>
        <v>0</v>
      </c>
      <c r="N22" s="26">
        <v>12</v>
      </c>
      <c r="O22" s="26">
        <v>5.5</v>
      </c>
      <c r="P22" s="76">
        <f t="shared" si="2"/>
        <v>54.166666666666664</v>
      </c>
      <c r="Q22" s="34">
        <f t="shared" si="3"/>
        <v>3.7037037037037033</v>
      </c>
      <c r="S22" s="26">
        <v>0.17399999999999999</v>
      </c>
    </row>
    <row r="23" spans="1:19" x14ac:dyDescent="0.25">
      <c r="A23" s="33">
        <v>40142</v>
      </c>
      <c r="B23" s="26">
        <v>1.07</v>
      </c>
      <c r="C23" s="26">
        <v>15</v>
      </c>
      <c r="D23" s="26">
        <v>7.0000000000000007E-2</v>
      </c>
      <c r="F23" s="26">
        <v>78</v>
      </c>
      <c r="H23" s="26">
        <v>0.113</v>
      </c>
      <c r="I23" s="26">
        <v>2.5000000000000001E-2</v>
      </c>
      <c r="J23" s="26">
        <f t="shared" si="0"/>
        <v>77.876106194690252</v>
      </c>
      <c r="K23" s="26">
        <v>0.01</v>
      </c>
      <c r="L23" s="26">
        <v>5.0000000000000001E-3</v>
      </c>
      <c r="M23" s="26">
        <f t="shared" si="1"/>
        <v>50</v>
      </c>
      <c r="N23" s="26">
        <v>71</v>
      </c>
      <c r="O23" s="26">
        <v>4</v>
      </c>
      <c r="P23" s="76">
        <f t="shared" si="2"/>
        <v>94.366197183098592</v>
      </c>
      <c r="Q23" s="34">
        <f t="shared" si="3"/>
        <v>8.8495575221238933</v>
      </c>
      <c r="S23" s="26">
        <v>0.218</v>
      </c>
    </row>
    <row r="24" spans="1:19" x14ac:dyDescent="0.25">
      <c r="A24" s="33">
        <v>40161</v>
      </c>
      <c r="B24" s="26">
        <v>0.56999999999999995</v>
      </c>
      <c r="C24" s="26">
        <v>20</v>
      </c>
      <c r="D24" s="26">
        <v>0.03</v>
      </c>
      <c r="F24" s="26">
        <v>81</v>
      </c>
      <c r="H24" s="26">
        <v>0.46400000000000002</v>
      </c>
      <c r="I24" s="26">
        <v>0.126</v>
      </c>
      <c r="J24" s="26">
        <f t="shared" si="0"/>
        <v>72.84482758620689</v>
      </c>
      <c r="K24" s="26">
        <v>2.1000000000000001E-2</v>
      </c>
      <c r="L24" s="26">
        <v>1.6E-2</v>
      </c>
      <c r="M24" s="26">
        <f t="shared" si="1"/>
        <v>23.809523809523814</v>
      </c>
      <c r="N24" s="26">
        <v>182</v>
      </c>
      <c r="O24" s="26">
        <v>36</v>
      </c>
      <c r="P24" s="76">
        <f t="shared" si="2"/>
        <v>80.219780219780219</v>
      </c>
      <c r="Q24" s="34">
        <f t="shared" si="3"/>
        <v>4.5258620689655169</v>
      </c>
      <c r="S24" s="26">
        <v>0.314</v>
      </c>
    </row>
    <row r="25" spans="1:19" x14ac:dyDescent="0.25">
      <c r="A25" s="33">
        <v>40163</v>
      </c>
      <c r="B25" s="26">
        <v>0.45</v>
      </c>
      <c r="C25" s="26">
        <v>16</v>
      </c>
      <c r="D25" s="26">
        <v>0.03</v>
      </c>
      <c r="F25" s="26">
        <v>83</v>
      </c>
      <c r="H25" s="26">
        <v>0.218</v>
      </c>
      <c r="I25" s="26">
        <v>6.3E-2</v>
      </c>
      <c r="J25" s="26">
        <f t="shared" si="0"/>
        <v>71.100917431192656</v>
      </c>
      <c r="K25" s="26">
        <v>1.6E-2</v>
      </c>
      <c r="L25" s="26">
        <v>7.0000000000000001E-3</v>
      </c>
      <c r="M25" s="26">
        <f t="shared" si="1"/>
        <v>56.25</v>
      </c>
      <c r="N25" s="26">
        <v>109</v>
      </c>
      <c r="O25" s="26">
        <v>18</v>
      </c>
      <c r="P25" s="76">
        <f t="shared" si="2"/>
        <v>83.486238532110093</v>
      </c>
      <c r="Q25" s="34">
        <f t="shared" si="3"/>
        <v>7.3394495412844041</v>
      </c>
      <c r="S25" s="26">
        <v>0.38100000000000001</v>
      </c>
    </row>
    <row r="26" spans="1:19" x14ac:dyDescent="0.25">
      <c r="A26" s="33">
        <v>40190</v>
      </c>
      <c r="B26" s="26">
        <v>0.46</v>
      </c>
      <c r="C26" s="26">
        <v>30.6</v>
      </c>
      <c r="D26" s="26">
        <v>0.04</v>
      </c>
      <c r="F26" s="26">
        <v>97</v>
      </c>
      <c r="H26" s="26">
        <v>0.11799999999999999</v>
      </c>
      <c r="I26" s="26">
        <v>6.6000000000000003E-2</v>
      </c>
      <c r="K26" s="26">
        <v>8.9999999999999993E-3</v>
      </c>
      <c r="L26" s="26">
        <v>4.0000000000000001E-3</v>
      </c>
      <c r="N26" s="26">
        <v>55</v>
      </c>
      <c r="O26" s="26">
        <v>21</v>
      </c>
      <c r="P26" s="76">
        <f t="shared" si="2"/>
        <v>61.818181818181813</v>
      </c>
      <c r="Q26" s="34">
        <f t="shared" si="3"/>
        <v>7.6271186440677967</v>
      </c>
      <c r="S26" s="26">
        <v>0.44400000000000001</v>
      </c>
    </row>
    <row r="27" spans="1:19" x14ac:dyDescent="0.25">
      <c r="A27" s="33">
        <v>40192</v>
      </c>
      <c r="B27" s="26">
        <v>0.41</v>
      </c>
      <c r="C27" s="26">
        <v>9</v>
      </c>
      <c r="D27" s="26">
        <v>0.05</v>
      </c>
      <c r="F27" s="26">
        <v>98</v>
      </c>
      <c r="H27" s="26">
        <v>6.7000000000000004E-2</v>
      </c>
      <c r="I27" s="26">
        <v>4.3999999999999997E-2</v>
      </c>
      <c r="J27" s="26">
        <f t="shared" si="0"/>
        <v>34.328358208955237</v>
      </c>
      <c r="K27" s="26">
        <v>6.0000000000000001E-3</v>
      </c>
      <c r="L27" s="26">
        <v>4.0000000000000001E-3</v>
      </c>
      <c r="M27" s="26">
        <f t="shared" si="1"/>
        <v>33.333333333333329</v>
      </c>
      <c r="N27" s="26">
        <v>30</v>
      </c>
      <c r="O27" s="26">
        <v>15</v>
      </c>
      <c r="P27" s="76">
        <f t="shared" si="2"/>
        <v>50</v>
      </c>
      <c r="Q27" s="34">
        <f t="shared" si="3"/>
        <v>8.9552238805970141</v>
      </c>
      <c r="S27" s="26">
        <v>0.46400000000000002</v>
      </c>
    </row>
    <row r="28" spans="1:19" x14ac:dyDescent="0.25">
      <c r="A28" s="33">
        <v>40224</v>
      </c>
      <c r="B28" s="26">
        <v>0.28000000000000003</v>
      </c>
      <c r="C28" s="26">
        <v>10</v>
      </c>
      <c r="D28" s="26">
        <v>0.03</v>
      </c>
      <c r="F28" s="26">
        <v>113</v>
      </c>
      <c r="H28" s="26">
        <v>1.08</v>
      </c>
      <c r="I28" s="26">
        <v>4.2999999999999997E-2</v>
      </c>
      <c r="J28" s="26">
        <f t="shared" si="0"/>
        <v>96.018518518518519</v>
      </c>
      <c r="K28" s="26">
        <v>0.19</v>
      </c>
      <c r="L28" s="26">
        <v>6.0000000000000001E-3</v>
      </c>
      <c r="M28" s="26">
        <f t="shared" si="1"/>
        <v>96.84210526315789</v>
      </c>
      <c r="N28" s="26">
        <v>168</v>
      </c>
      <c r="O28" s="26">
        <v>11</v>
      </c>
      <c r="P28" s="76">
        <f t="shared" si="2"/>
        <v>93.452380952380949</v>
      </c>
      <c r="Q28" s="34">
        <f t="shared" si="3"/>
        <v>17.592592592592592</v>
      </c>
      <c r="S28" s="26">
        <v>0.58499999999999996</v>
      </c>
    </row>
    <row r="29" spans="1:19" x14ac:dyDescent="0.25">
      <c r="A29" s="33">
        <v>40232</v>
      </c>
      <c r="B29" s="26">
        <v>0.31</v>
      </c>
      <c r="C29" s="26">
        <v>16</v>
      </c>
      <c r="D29" s="26">
        <v>0.02</v>
      </c>
      <c r="F29" s="26">
        <v>114</v>
      </c>
      <c r="H29" s="26">
        <v>0.624</v>
      </c>
      <c r="I29" s="26">
        <v>0.111</v>
      </c>
      <c r="J29" s="26">
        <f t="shared" si="0"/>
        <v>82.211538461538453</v>
      </c>
      <c r="K29" s="26">
        <v>6.7000000000000004E-2</v>
      </c>
      <c r="L29" s="26">
        <v>4.0000000000000001E-3</v>
      </c>
      <c r="M29" s="26">
        <f t="shared" si="1"/>
        <v>94.02985074626865</v>
      </c>
      <c r="N29" s="26">
        <v>103</v>
      </c>
      <c r="O29" s="26">
        <v>27</v>
      </c>
      <c r="P29" s="76">
        <f t="shared" si="2"/>
        <v>73.786407766990294</v>
      </c>
      <c r="Q29" s="34">
        <f t="shared" si="3"/>
        <v>10.737179487179487</v>
      </c>
      <c r="S29" s="26">
        <v>0.624</v>
      </c>
    </row>
    <row r="30" spans="1:19" x14ac:dyDescent="0.25">
      <c r="A30" s="33">
        <v>40235</v>
      </c>
      <c r="B30" s="26">
        <v>0.89</v>
      </c>
      <c r="C30" s="26">
        <v>34</v>
      </c>
      <c r="D30" s="26">
        <v>0.03</v>
      </c>
      <c r="F30" s="26">
        <v>115</v>
      </c>
      <c r="H30" s="26">
        <v>0.16200000000000001</v>
      </c>
      <c r="I30" s="26">
        <v>5.8999999999999997E-2</v>
      </c>
      <c r="J30" s="26">
        <f t="shared" si="0"/>
        <v>63.580246913580254</v>
      </c>
      <c r="K30" s="26">
        <v>1.0999999999999999E-2</v>
      </c>
      <c r="L30" s="26">
        <v>8.9999999999999993E-3</v>
      </c>
      <c r="M30" s="26">
        <f t="shared" si="1"/>
        <v>18.181818181818183</v>
      </c>
      <c r="N30" s="26">
        <v>60</v>
      </c>
      <c r="O30" s="26">
        <v>13</v>
      </c>
      <c r="P30" s="76">
        <f t="shared" si="2"/>
        <v>78.333333333333329</v>
      </c>
      <c r="Q30" s="34">
        <f t="shared" si="3"/>
        <v>6.7901234567901234</v>
      </c>
      <c r="S30" s="26">
        <v>1.08</v>
      </c>
    </row>
    <row r="31" spans="1:19" x14ac:dyDescent="0.25">
      <c r="A31" s="33"/>
    </row>
    <row r="33" spans="1:17" x14ac:dyDescent="0.25">
      <c r="H33" s="69" t="s">
        <v>4</v>
      </c>
      <c r="I33" s="69"/>
      <c r="J33" s="69"/>
      <c r="K33" s="69" t="s">
        <v>179</v>
      </c>
      <c r="L33" s="69"/>
      <c r="M33" s="69"/>
      <c r="N33" s="69" t="s">
        <v>96</v>
      </c>
      <c r="O33" s="69"/>
      <c r="P33" s="69"/>
    </row>
    <row r="34" spans="1:17" ht="30" x14ac:dyDescent="0.25">
      <c r="A34" s="62" t="s">
        <v>46</v>
      </c>
      <c r="H34" s="62" t="s">
        <v>1</v>
      </c>
      <c r="I34" s="62" t="s">
        <v>2</v>
      </c>
      <c r="J34" s="62" t="s">
        <v>3</v>
      </c>
      <c r="K34" s="62" t="s">
        <v>1</v>
      </c>
      <c r="L34" s="62" t="s">
        <v>2</v>
      </c>
      <c r="M34" s="62" t="s">
        <v>3</v>
      </c>
      <c r="N34" s="62" t="s">
        <v>1</v>
      </c>
      <c r="O34" s="62" t="s">
        <v>2</v>
      </c>
      <c r="P34" s="62" t="s">
        <v>3</v>
      </c>
    </row>
    <row r="35" spans="1:17" x14ac:dyDescent="0.25">
      <c r="A35" s="3" t="s">
        <v>13</v>
      </c>
      <c r="B35" s="48">
        <f>MEDIAN(B9:B21)</f>
        <v>0.28000000000000003</v>
      </c>
      <c r="C35" s="48">
        <f>MEDIAN(C9:C21)</f>
        <v>8</v>
      </c>
      <c r="D35" s="48">
        <f>MEDIAN(D9:D21)</f>
        <v>0.04</v>
      </c>
      <c r="H35" s="48">
        <f>MEDIAN(H9:H30)</f>
        <v>0.1225</v>
      </c>
      <c r="I35" s="48">
        <f t="shared" ref="I35:J35" si="4">MEDIAN(I9:I30)</f>
        <v>5.5E-2</v>
      </c>
      <c r="J35" s="48">
        <f t="shared" si="4"/>
        <v>63.580246913580254</v>
      </c>
      <c r="K35" s="48">
        <f>MEDIAN(K9:K30)</f>
        <v>1.35E-2</v>
      </c>
      <c r="L35" s="48">
        <f t="shared" ref="L35:M35" si="5">MEDIAN(L9:L30)</f>
        <v>7.0000000000000001E-3</v>
      </c>
      <c r="M35" s="48">
        <f t="shared" si="5"/>
        <v>23.809523809523814</v>
      </c>
      <c r="N35" s="48">
        <f t="shared" ref="N35:P35" si="6">MEDIAN(N9:N30)</f>
        <v>62.5</v>
      </c>
      <c r="O35" s="48">
        <f t="shared" si="6"/>
        <v>12</v>
      </c>
      <c r="P35" s="48">
        <f t="shared" si="6"/>
        <v>80.627131489200451</v>
      </c>
      <c r="Q35" s="48">
        <f t="shared" ref="Q35" si="7">MEDIAN(Q9:Q30)</f>
        <v>9.8462016838882498</v>
      </c>
    </row>
    <row r="36" spans="1:17" x14ac:dyDescent="0.25">
      <c r="A36" s="3" t="s">
        <v>14</v>
      </c>
      <c r="B36" s="48">
        <f>AVERAGE(B9:B21)</f>
        <v>0.3792307692307692</v>
      </c>
      <c r="C36" s="48">
        <f>AVERAGE(C9:C21)</f>
        <v>10.23076923076923</v>
      </c>
      <c r="D36" s="48">
        <f>AVERAGE(D9:D21)</f>
        <v>4.3846153846153854E-2</v>
      </c>
      <c r="H36" s="48">
        <f>AVERAGE(H9:H30)</f>
        <v>0.25045454545454543</v>
      </c>
      <c r="I36" s="48">
        <f t="shared" ref="I36:J36" si="8">AVERAGE(I9:I30)</f>
        <v>7.5863636363636355E-2</v>
      </c>
      <c r="J36" s="48">
        <f t="shared" si="8"/>
        <v>60.109551824959404</v>
      </c>
      <c r="K36" s="48">
        <f>AVERAGE(K9:K30)</f>
        <v>3.4227272727272724E-2</v>
      </c>
      <c r="L36" s="48">
        <f t="shared" ref="L36:M36" si="9">AVERAGE(L9:L30)</f>
        <v>1.7909090909090913E-2</v>
      </c>
      <c r="M36" s="48">
        <f t="shared" si="9"/>
        <v>19.474197049781097</v>
      </c>
      <c r="N36" s="48">
        <f t="shared" ref="N36:P36" si="10">AVERAGE(N9:N30)</f>
        <v>83.090909090909093</v>
      </c>
      <c r="O36" s="48">
        <f t="shared" si="10"/>
        <v>16.668181818181818</v>
      </c>
      <c r="P36" s="48">
        <f t="shared" si="10"/>
        <v>74.726959569633323</v>
      </c>
      <c r="Q36" s="48">
        <f t="shared" ref="Q36" si="11">AVERAGE(Q9:Q30)</f>
        <v>14.096176055473739</v>
      </c>
    </row>
    <row r="37" spans="1:17" x14ac:dyDescent="0.25">
      <c r="A37" s="3" t="s">
        <v>15</v>
      </c>
      <c r="B37" s="48">
        <f>STDEV(B9:B21)</f>
        <v>0.28105342132951461</v>
      </c>
      <c r="C37" s="48">
        <f>STDEV(C9:C21)</f>
        <v>7.9388690016677455</v>
      </c>
      <c r="D37" s="48">
        <f>STDEV(D9:D21)</f>
        <v>2.2926862533740322E-2</v>
      </c>
      <c r="H37" s="48">
        <f>STDEV(H9:H30)</f>
        <v>0.25648312434464976</v>
      </c>
      <c r="I37" s="48">
        <f t="shared" ref="I37:J37" si="12">STDEV(I9:I30)</f>
        <v>5.7937811861426436E-2</v>
      </c>
      <c r="J37" s="48">
        <f t="shared" si="12"/>
        <v>25.165506234203558</v>
      </c>
      <c r="K37" s="48">
        <f>STDEV(K9:K30)</f>
        <v>4.7239946593032413E-2</v>
      </c>
      <c r="L37" s="48">
        <f t="shared" ref="L37:M37" si="13">STDEV(L9:L30)</f>
        <v>2.4947390532324098E-2</v>
      </c>
      <c r="M37" s="48">
        <f t="shared" si="13"/>
        <v>61.25985438632425</v>
      </c>
      <c r="N37" s="48">
        <f t="shared" ref="N37:P37" si="14">STDEV(N9:N30)</f>
        <v>63.262046916667025</v>
      </c>
      <c r="O37" s="48">
        <f t="shared" si="14"/>
        <v>18.153377919002565</v>
      </c>
      <c r="P37" s="48">
        <f t="shared" si="14"/>
        <v>17.107045415246596</v>
      </c>
      <c r="Q37" s="48">
        <f t="shared" ref="Q37" si="15">STDEV(Q9:Q30)</f>
        <v>12.952233960241127</v>
      </c>
    </row>
    <row r="38" spans="1:17" x14ac:dyDescent="0.25">
      <c r="A38" s="3" t="s">
        <v>31</v>
      </c>
      <c r="B38" s="48">
        <f t="shared" ref="B38:D38" si="16">B37/B36</f>
        <v>0.74111449843482557</v>
      </c>
      <c r="C38" s="48">
        <f t="shared" si="16"/>
        <v>0.77597967685474212</v>
      </c>
      <c r="D38" s="48">
        <f t="shared" si="16"/>
        <v>0.52289335603267395</v>
      </c>
      <c r="H38" s="48">
        <f>H37/H36</f>
        <v>1.0240705509223766</v>
      </c>
      <c r="I38" s="48">
        <f t="shared" ref="I38:J38" si="17">I37/I36</f>
        <v>0.76370992267907833</v>
      </c>
      <c r="J38" s="48">
        <f t="shared" si="17"/>
        <v>0.41866068653258592</v>
      </c>
      <c r="K38" s="48">
        <f>K37/K36</f>
        <v>1.3801843626118369</v>
      </c>
      <c r="L38" s="48">
        <f t="shared" ref="L38" si="18">L37/L36</f>
        <v>1.3930015018048987</v>
      </c>
      <c r="M38" s="48">
        <f t="shared" ref="M38" si="19">M37/M36</f>
        <v>3.145693464522731</v>
      </c>
      <c r="N38" s="48">
        <f t="shared" ref="N38:Q38" si="20">N37/N36</f>
        <v>0.76135942678702107</v>
      </c>
      <c r="O38" s="48">
        <f t="shared" si="20"/>
        <v>1.089103665715998</v>
      </c>
      <c r="P38" s="48">
        <f t="shared" si="20"/>
        <v>0.22892735786079485</v>
      </c>
      <c r="Q38" s="48">
        <f t="shared" si="20"/>
        <v>0.91884734620717201</v>
      </c>
    </row>
    <row r="39" spans="1:17" x14ac:dyDescent="0.25">
      <c r="A39" s="3" t="s">
        <v>176</v>
      </c>
      <c r="B39" s="48"/>
      <c r="C39" s="48"/>
      <c r="D39" s="48"/>
      <c r="H39" s="48"/>
      <c r="I39" s="48"/>
      <c r="J39" s="48" t="s">
        <v>180</v>
      </c>
      <c r="K39" s="48"/>
      <c r="L39" s="48"/>
      <c r="M39" s="48"/>
      <c r="N39" s="48"/>
      <c r="O39" s="48"/>
      <c r="P39" s="48">
        <v>68.5</v>
      </c>
    </row>
    <row r="40" spans="1:17" x14ac:dyDescent="0.25">
      <c r="A40" s="3" t="s">
        <v>32</v>
      </c>
      <c r="H40" s="48"/>
      <c r="I40" s="48"/>
      <c r="J40" s="48">
        <v>70.7</v>
      </c>
      <c r="N40" s="48"/>
      <c r="O40" s="48"/>
      <c r="P40" s="48">
        <v>81.099999999999994</v>
      </c>
    </row>
    <row r="41" spans="1:17" x14ac:dyDescent="0.25">
      <c r="A41" s="3" t="s">
        <v>33</v>
      </c>
      <c r="H41" s="48"/>
      <c r="I41" s="48"/>
      <c r="J41" s="48" t="s">
        <v>182</v>
      </c>
      <c r="N41" s="48"/>
      <c r="O41" s="48"/>
      <c r="P41" s="48">
        <v>77.2</v>
      </c>
    </row>
    <row r="42" spans="1:17" x14ac:dyDescent="0.25">
      <c r="A42" s="3" t="s">
        <v>174</v>
      </c>
      <c r="H42" s="48"/>
      <c r="I42" s="48"/>
      <c r="J42" s="48" t="s">
        <v>181</v>
      </c>
      <c r="N42" s="48"/>
      <c r="O42" s="48"/>
      <c r="P42" s="48">
        <v>70.5</v>
      </c>
    </row>
    <row r="45" spans="1:17" x14ac:dyDescent="0.25">
      <c r="A45" s="26" t="s">
        <v>1</v>
      </c>
      <c r="B45" s="26" t="s">
        <v>3</v>
      </c>
    </row>
    <row r="46" spans="1:17" x14ac:dyDescent="0.25">
      <c r="A46" s="26">
        <v>0.58499999999999996</v>
      </c>
      <c r="B46" s="26">
        <v>61.53846153846154</v>
      </c>
    </row>
    <row r="47" spans="1:17" x14ac:dyDescent="0.25">
      <c r="A47" s="26">
        <v>0.17399999999999999</v>
      </c>
      <c r="B47" s="26">
        <v>70.689655172413808</v>
      </c>
    </row>
    <row r="48" spans="1:17" x14ac:dyDescent="0.25">
      <c r="A48" s="26">
        <v>0.127</v>
      </c>
      <c r="B48" s="26">
        <v>62.204724409448822</v>
      </c>
    </row>
    <row r="49" spans="1:2" x14ac:dyDescent="0.25">
      <c r="A49" s="26">
        <v>0.44400000000000001</v>
      </c>
      <c r="B49" s="26">
        <v>88.063063063063069</v>
      </c>
    </row>
    <row r="50" spans="1:2" x14ac:dyDescent="0.25">
      <c r="A50" s="26">
        <v>0.314</v>
      </c>
      <c r="B50" s="26">
        <v>35.35031847133758</v>
      </c>
    </row>
    <row r="51" spans="1:2" x14ac:dyDescent="0.25">
      <c r="A51" s="26">
        <v>0.38100000000000001</v>
      </c>
      <c r="B51" s="26">
        <v>59.580052493438316</v>
      </c>
    </row>
    <row r="52" spans="1:2" x14ac:dyDescent="0.25">
      <c r="A52" s="26">
        <v>0.111</v>
      </c>
      <c r="B52" s="26">
        <v>-0.9009009009009018</v>
      </c>
    </row>
    <row r="53" spans="1:2" x14ac:dyDescent="0.25">
      <c r="A53" s="26">
        <v>3.4000000000000002E-2</v>
      </c>
      <c r="B53" s="26">
        <v>20.588235294117656</v>
      </c>
    </row>
    <row r="54" spans="1:2" x14ac:dyDescent="0.25">
      <c r="A54" s="26">
        <v>8.2000000000000003E-2</v>
      </c>
      <c r="B54" s="26">
        <v>30.487804878048781</v>
      </c>
    </row>
    <row r="55" spans="1:2" x14ac:dyDescent="0.25">
      <c r="A55" s="26">
        <v>0.107</v>
      </c>
      <c r="B55" s="26">
        <v>84.112149532710276</v>
      </c>
    </row>
    <row r="56" spans="1:2" x14ac:dyDescent="0.25">
      <c r="A56" s="26">
        <v>7.1999999999999995E-2</v>
      </c>
      <c r="B56" s="26">
        <v>69.444444444444443</v>
      </c>
    </row>
    <row r="57" spans="1:2" x14ac:dyDescent="0.25">
      <c r="A57" s="26">
        <v>5.3999999999999999E-2</v>
      </c>
      <c r="B57" s="26">
        <v>62.962962962962962</v>
      </c>
    </row>
    <row r="58" spans="1:2" x14ac:dyDescent="0.25">
      <c r="A58" s="26">
        <v>0.113</v>
      </c>
      <c r="B58" s="26">
        <v>77.876106194690252</v>
      </c>
    </row>
    <row r="59" spans="1:2" x14ac:dyDescent="0.25">
      <c r="A59" s="26">
        <v>0.46400000000000002</v>
      </c>
      <c r="B59" s="26">
        <v>72.84482758620689</v>
      </c>
    </row>
    <row r="60" spans="1:2" x14ac:dyDescent="0.25">
      <c r="A60" s="26">
        <v>0.218</v>
      </c>
      <c r="B60" s="26">
        <v>71.100917431192656</v>
      </c>
    </row>
    <row r="61" spans="1:2" x14ac:dyDescent="0.25">
      <c r="A61" s="26">
        <v>6.7000000000000004E-2</v>
      </c>
      <c r="B61" s="26">
        <v>34.328358208955237</v>
      </c>
    </row>
    <row r="62" spans="1:2" x14ac:dyDescent="0.25">
      <c r="A62" s="26">
        <v>1.08</v>
      </c>
      <c r="B62" s="26">
        <v>96.018518518518519</v>
      </c>
    </row>
    <row r="63" spans="1:2" x14ac:dyDescent="0.25">
      <c r="A63" s="26">
        <v>0.624</v>
      </c>
      <c r="B63" s="26">
        <v>82.211538461538453</v>
      </c>
    </row>
    <row r="64" spans="1:2" x14ac:dyDescent="0.25">
      <c r="A64" s="26">
        <v>0.16200000000000001</v>
      </c>
      <c r="B64" s="26">
        <v>63.580246913580254</v>
      </c>
    </row>
    <row r="68" spans="1:2" x14ac:dyDescent="0.25">
      <c r="A68" s="26" t="s">
        <v>1</v>
      </c>
      <c r="B68" s="26" t="s">
        <v>3</v>
      </c>
    </row>
    <row r="69" spans="1:2" x14ac:dyDescent="0.25">
      <c r="A69" s="26">
        <v>195</v>
      </c>
      <c r="B69" s="26">
        <v>55.384615384615387</v>
      </c>
    </row>
    <row r="70" spans="1:2" x14ac:dyDescent="0.25">
      <c r="A70" s="26">
        <v>58</v>
      </c>
      <c r="B70" s="26">
        <v>81.034482758620683</v>
      </c>
    </row>
    <row r="71" spans="1:2" x14ac:dyDescent="0.25">
      <c r="A71" s="26">
        <v>70</v>
      </c>
      <c r="B71" s="26">
        <v>90.428571428571431</v>
      </c>
    </row>
    <row r="72" spans="1:2" x14ac:dyDescent="0.25">
      <c r="A72" s="26">
        <v>139</v>
      </c>
      <c r="B72" s="26">
        <v>94.60431654676259</v>
      </c>
    </row>
    <row r="73" spans="1:2" x14ac:dyDescent="0.25">
      <c r="A73" s="26">
        <v>170</v>
      </c>
      <c r="B73" s="26">
        <v>85</v>
      </c>
    </row>
    <row r="74" spans="1:2" x14ac:dyDescent="0.25">
      <c r="A74" s="26">
        <v>190</v>
      </c>
      <c r="B74" s="26">
        <v>85.78947368421052</v>
      </c>
    </row>
    <row r="75" spans="1:2" x14ac:dyDescent="0.25">
      <c r="A75" s="26">
        <v>28</v>
      </c>
      <c r="B75" s="26">
        <v>81.071428571428569</v>
      </c>
    </row>
    <row r="76" spans="1:2" x14ac:dyDescent="0.25">
      <c r="A76" s="26">
        <v>22</v>
      </c>
      <c r="B76" s="26">
        <v>31.818181818181817</v>
      </c>
    </row>
    <row r="77" spans="1:2" x14ac:dyDescent="0.25">
      <c r="A77" s="26">
        <v>15</v>
      </c>
      <c r="B77" s="26">
        <v>63.333333333333329</v>
      </c>
    </row>
    <row r="78" spans="1:2" x14ac:dyDescent="0.25">
      <c r="A78" s="26">
        <v>9</v>
      </c>
      <c r="B78" s="26">
        <v>58.888888888888893</v>
      </c>
    </row>
    <row r="79" spans="1:2" x14ac:dyDescent="0.25">
      <c r="A79" s="26">
        <v>41</v>
      </c>
      <c r="B79" s="26">
        <v>68.292682926829272</v>
      </c>
    </row>
    <row r="80" spans="1:2" x14ac:dyDescent="0.25">
      <c r="A80" s="26">
        <v>65</v>
      </c>
      <c r="B80" s="26">
        <v>95.384615384615387</v>
      </c>
    </row>
    <row r="81" spans="1:2" x14ac:dyDescent="0.25">
      <c r="A81" s="26">
        <v>36</v>
      </c>
      <c r="B81" s="26">
        <v>83.333333333333343</v>
      </c>
    </row>
    <row r="82" spans="1:2" x14ac:dyDescent="0.25">
      <c r="A82" s="26">
        <v>12</v>
      </c>
      <c r="B82" s="26">
        <v>54.166666666666664</v>
      </c>
    </row>
    <row r="83" spans="1:2" x14ac:dyDescent="0.25">
      <c r="A83" s="26">
        <v>71</v>
      </c>
      <c r="B83" s="26">
        <v>94.366197183098592</v>
      </c>
    </row>
    <row r="84" spans="1:2" x14ac:dyDescent="0.25">
      <c r="A84" s="26">
        <v>182</v>
      </c>
      <c r="B84" s="26">
        <v>80.219780219780219</v>
      </c>
    </row>
    <row r="85" spans="1:2" x14ac:dyDescent="0.25">
      <c r="A85" s="26">
        <v>109</v>
      </c>
      <c r="B85" s="26">
        <v>83.486238532110093</v>
      </c>
    </row>
    <row r="86" spans="1:2" x14ac:dyDescent="0.25">
      <c r="A86" s="26">
        <v>55</v>
      </c>
      <c r="B86" s="26">
        <v>61.818181818181813</v>
      </c>
    </row>
    <row r="87" spans="1:2" x14ac:dyDescent="0.25">
      <c r="A87" s="26">
        <v>30</v>
      </c>
      <c r="B87" s="26">
        <v>50</v>
      </c>
    </row>
    <row r="88" spans="1:2" x14ac:dyDescent="0.25">
      <c r="A88" s="26">
        <v>168</v>
      </c>
      <c r="B88" s="26">
        <v>93.452380952380949</v>
      </c>
    </row>
    <row r="89" spans="1:2" x14ac:dyDescent="0.25">
      <c r="A89" s="26">
        <v>103</v>
      </c>
      <c r="B89" s="26">
        <v>73.786407766990294</v>
      </c>
    </row>
    <row r="90" spans="1:2" x14ac:dyDescent="0.25">
      <c r="A90" s="26">
        <v>60</v>
      </c>
      <c r="B90" s="26">
        <v>78.333333333333329</v>
      </c>
    </row>
  </sheetData>
  <sortState ref="S9:S30">
    <sortCondition ref="S9"/>
  </sortState>
  <mergeCells count="11">
    <mergeCell ref="K7:M7"/>
    <mergeCell ref="N7:P7"/>
    <mergeCell ref="H33:J33"/>
    <mergeCell ref="N33:P33"/>
    <mergeCell ref="K33:M33"/>
    <mergeCell ref="D1:E1"/>
    <mergeCell ref="D2:E2"/>
    <mergeCell ref="D3:E3"/>
    <mergeCell ref="D4:E4"/>
    <mergeCell ref="B7:G7"/>
    <mergeCell ref="H7:J7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2" sqref="C12"/>
    </sheetView>
  </sheetViews>
  <sheetFormatPr defaultColWidth="8.7109375" defaultRowHeight="15" x14ac:dyDescent="0.25"/>
  <cols>
    <col min="1" max="1" width="17.85546875" style="3" customWidth="1"/>
    <col min="2" max="2" width="14.140625" style="3" customWidth="1"/>
    <col min="3" max="12" width="8.7109375" style="3"/>
    <col min="13" max="13" width="14.140625" style="3" customWidth="1"/>
    <col min="14" max="16384" width="8.7109375" style="3"/>
  </cols>
  <sheetData>
    <row r="1" spans="1:13" s="25" customFormat="1" x14ac:dyDescent="0.25">
      <c r="A1" s="67" t="s">
        <v>73</v>
      </c>
      <c r="B1" s="67" t="s">
        <v>85</v>
      </c>
      <c r="C1" s="64" t="s">
        <v>75</v>
      </c>
      <c r="D1" s="65"/>
      <c r="E1" s="65"/>
      <c r="F1" s="65"/>
      <c r="G1" s="66"/>
      <c r="H1" s="64" t="s">
        <v>76</v>
      </c>
      <c r="I1" s="65"/>
      <c r="J1" s="65"/>
      <c r="K1" s="66"/>
      <c r="L1" s="67" t="s">
        <v>81</v>
      </c>
      <c r="M1" s="67" t="s">
        <v>89</v>
      </c>
    </row>
    <row r="2" spans="1:13" s="25" customFormat="1" ht="30" x14ac:dyDescent="0.25">
      <c r="A2" s="68"/>
      <c r="B2" s="68"/>
      <c r="C2" s="25" t="s">
        <v>34</v>
      </c>
      <c r="D2" s="25" t="s">
        <v>14</v>
      </c>
      <c r="E2" s="32" t="s">
        <v>74</v>
      </c>
      <c r="F2" s="32" t="s">
        <v>32</v>
      </c>
      <c r="G2" s="25" t="s">
        <v>90</v>
      </c>
      <c r="H2" s="25" t="s">
        <v>34</v>
      </c>
      <c r="I2" s="25" t="s">
        <v>14</v>
      </c>
      <c r="J2" s="25" t="s">
        <v>32</v>
      </c>
      <c r="K2" s="25" t="s">
        <v>74</v>
      </c>
      <c r="L2" s="68"/>
      <c r="M2" s="68"/>
    </row>
    <row r="3" spans="1:13" x14ac:dyDescent="0.25">
      <c r="A3" s="3" t="s">
        <v>77</v>
      </c>
      <c r="B3" s="3">
        <v>0.09</v>
      </c>
      <c r="C3" s="3">
        <v>67</v>
      </c>
      <c r="D3" s="3">
        <v>60.1</v>
      </c>
      <c r="E3" s="3">
        <v>52</v>
      </c>
      <c r="F3" s="3">
        <v>78.5</v>
      </c>
      <c r="G3" s="3">
        <v>69.400000000000006</v>
      </c>
      <c r="H3" s="3">
        <v>89.5</v>
      </c>
      <c r="I3" s="3">
        <v>86.2</v>
      </c>
      <c r="J3" s="3">
        <v>91</v>
      </c>
      <c r="K3" s="3">
        <v>82.8</v>
      </c>
      <c r="L3" s="3">
        <v>0.42</v>
      </c>
      <c r="M3" s="3" t="s">
        <v>82</v>
      </c>
    </row>
    <row r="4" spans="1:13" x14ac:dyDescent="0.25">
      <c r="A4" s="3" t="s">
        <v>78</v>
      </c>
      <c r="B4" s="3">
        <v>0.28000000000000003</v>
      </c>
      <c r="C4" s="3">
        <v>81.5</v>
      </c>
      <c r="D4" s="3">
        <v>77.400000000000006</v>
      </c>
      <c r="E4" s="3">
        <v>69.7</v>
      </c>
      <c r="F4" s="3">
        <v>81.5</v>
      </c>
      <c r="G4" s="3">
        <v>69</v>
      </c>
      <c r="H4" s="3">
        <v>91.6</v>
      </c>
      <c r="I4" s="3">
        <v>88.1</v>
      </c>
      <c r="J4" s="3">
        <v>84.8</v>
      </c>
      <c r="K4" s="3">
        <v>91.6</v>
      </c>
      <c r="L4" s="3">
        <v>4.37</v>
      </c>
      <c r="M4" s="3" t="s">
        <v>83</v>
      </c>
    </row>
    <row r="5" spans="1:13" x14ac:dyDescent="0.25">
      <c r="A5" s="3" t="s">
        <v>80</v>
      </c>
      <c r="B5" s="3">
        <v>0.11</v>
      </c>
      <c r="C5" s="3">
        <v>43.1</v>
      </c>
      <c r="D5" s="3">
        <v>32.1</v>
      </c>
      <c r="E5" s="3">
        <v>19.100000000000001</v>
      </c>
      <c r="F5" s="3">
        <v>57.1</v>
      </c>
      <c r="G5" s="3">
        <v>49.9</v>
      </c>
      <c r="H5" s="3">
        <v>75</v>
      </c>
      <c r="I5" s="3">
        <v>67.599999999999994</v>
      </c>
      <c r="J5" s="3">
        <v>77.5</v>
      </c>
      <c r="K5" s="3">
        <v>59.9</v>
      </c>
      <c r="L5" s="3">
        <v>4.84</v>
      </c>
      <c r="M5" s="3" t="s">
        <v>82</v>
      </c>
    </row>
    <row r="6" spans="1:13" x14ac:dyDescent="0.25">
      <c r="A6" s="3" t="s">
        <v>79</v>
      </c>
      <c r="B6" s="3">
        <v>0.1</v>
      </c>
      <c r="C6" s="3">
        <v>61.3</v>
      </c>
      <c r="D6" s="3">
        <v>60.2</v>
      </c>
      <c r="E6" s="3">
        <v>58.8</v>
      </c>
      <c r="F6" s="3">
        <v>63.3</v>
      </c>
      <c r="G6" s="3">
        <v>54.12</v>
      </c>
      <c r="H6" s="3">
        <v>81.900000000000006</v>
      </c>
      <c r="I6" s="3">
        <v>76.599999999999994</v>
      </c>
      <c r="J6" s="3">
        <v>82.9</v>
      </c>
      <c r="K6" s="3">
        <v>71</v>
      </c>
      <c r="L6" s="3">
        <v>29.7</v>
      </c>
      <c r="M6" s="3" t="s">
        <v>83</v>
      </c>
    </row>
    <row r="8" spans="1:13" x14ac:dyDescent="0.25">
      <c r="E8" s="32"/>
    </row>
    <row r="9" spans="1:13" s="38" customFormat="1" x14ac:dyDescent="0.25">
      <c r="A9" s="67" t="s">
        <v>73</v>
      </c>
      <c r="B9" s="64" t="s">
        <v>91</v>
      </c>
      <c r="C9" s="65"/>
      <c r="D9" s="66"/>
      <c r="E9" s="67" t="s">
        <v>96</v>
      </c>
    </row>
    <row r="10" spans="1:13" s="38" customFormat="1" x14ac:dyDescent="0.25">
      <c r="A10" s="68"/>
      <c r="B10" s="38" t="s">
        <v>92</v>
      </c>
      <c r="C10" s="38" t="s">
        <v>93</v>
      </c>
      <c r="D10" s="38" t="s">
        <v>94</v>
      </c>
      <c r="E10" s="68"/>
    </row>
    <row r="11" spans="1:13" x14ac:dyDescent="0.25">
      <c r="A11" s="3" t="s">
        <v>77</v>
      </c>
      <c r="B11" s="3">
        <v>50</v>
      </c>
      <c r="C11" s="3">
        <v>58</v>
      </c>
      <c r="D11" s="3">
        <v>65</v>
      </c>
    </row>
    <row r="12" spans="1:13" x14ac:dyDescent="0.25">
      <c r="A12" s="3" t="s">
        <v>78</v>
      </c>
      <c r="B12" s="3">
        <v>50</v>
      </c>
      <c r="C12" s="3">
        <v>65</v>
      </c>
      <c r="D12" s="3">
        <v>75</v>
      </c>
    </row>
    <row r="13" spans="1:13" x14ac:dyDescent="0.25">
      <c r="A13" s="3" t="s">
        <v>80</v>
      </c>
      <c r="B13" s="3">
        <v>50</v>
      </c>
      <c r="C13" s="3" t="s">
        <v>95</v>
      </c>
      <c r="D13" s="3" t="s">
        <v>95</v>
      </c>
    </row>
    <row r="14" spans="1:13" x14ac:dyDescent="0.25">
      <c r="A14" s="3" t="s">
        <v>79</v>
      </c>
      <c r="B14" s="3">
        <v>50</v>
      </c>
      <c r="C14" s="3">
        <v>54</v>
      </c>
      <c r="D14" s="3">
        <v>60</v>
      </c>
    </row>
  </sheetData>
  <mergeCells count="9">
    <mergeCell ref="H1:K1"/>
    <mergeCell ref="L1:L2"/>
    <mergeCell ref="M1:M2"/>
    <mergeCell ref="B1:B2"/>
    <mergeCell ref="A9:A10"/>
    <mergeCell ref="B9:D9"/>
    <mergeCell ref="E9:E10"/>
    <mergeCell ref="A1:A2"/>
    <mergeCell ref="C1:G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Filterra</vt:lpstr>
      <vt:lpstr>Phosphosorb</vt:lpstr>
      <vt:lpstr>Up-flo</vt:lpstr>
      <vt:lpstr>Modular wetland</vt:lpstr>
      <vt:lpstr>Bayfilter</vt:lpstr>
      <vt:lpstr>StormGarden</vt:lpstr>
      <vt:lpstr>TreePod</vt:lpstr>
      <vt:lpstr>Kristar flo-gard</vt:lpstr>
      <vt:lpstr>Summary</vt:lpstr>
      <vt:lpstr>worksheet</vt:lpstr>
      <vt:lpstr>devices</vt:lpstr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Trojan</dc:creator>
  <cp:lastModifiedBy>Trojan, Mike</cp:lastModifiedBy>
  <dcterms:created xsi:type="dcterms:W3CDTF">2020-12-09T14:14:38Z</dcterms:created>
  <dcterms:modified xsi:type="dcterms:W3CDTF">2021-07-21T18:52:15Z</dcterms:modified>
</cp:coreProperties>
</file>