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0800"/>
  </bookViews>
  <sheets>
    <sheet name="Worksheet" sheetId="1" r:id="rId1"/>
    <sheet name="Sheet2" sheetId="2" state="hidden" r:id="rId2"/>
    <sheet name="Example" sheetId="3" r:id="rId3"/>
  </sheets>
  <calcPr calcId="145621"/>
</workbook>
</file>

<file path=xl/calcChain.xml><?xml version="1.0" encoding="utf-8"?>
<calcChain xmlns="http://schemas.openxmlformats.org/spreadsheetml/2006/main">
  <c r="K46" i="3" l="1"/>
  <c r="K38" i="3"/>
  <c r="K37" i="3"/>
  <c r="K36" i="3"/>
  <c r="K32" i="3"/>
  <c r="K31" i="3"/>
  <c r="K29" i="3"/>
  <c r="K28" i="3"/>
  <c r="K14" i="3"/>
  <c r="K30" i="3" l="1"/>
  <c r="K39" i="3"/>
  <c r="K33" i="3"/>
  <c r="K34" i="3" s="1"/>
  <c r="B17" i="1"/>
  <c r="K40" i="3" l="1"/>
  <c r="K41" i="3"/>
  <c r="K42" i="3" s="1"/>
  <c r="B18" i="1"/>
  <c r="B35" i="1"/>
  <c r="B27" i="1"/>
  <c r="B25" i="1"/>
  <c r="B21" i="1"/>
  <c r="B3" i="1"/>
  <c r="K43" i="3" l="1"/>
  <c r="K47" i="3" s="1"/>
  <c r="B26" i="1"/>
  <c r="B28" i="1" s="1"/>
  <c r="B20" i="1"/>
  <c r="B22" i="1" s="1"/>
  <c r="B30" i="1" s="1"/>
  <c r="B19" i="1"/>
  <c r="K48" i="3" l="1"/>
  <c r="K49" i="3"/>
  <c r="B31" i="1"/>
  <c r="B32" i="1" s="1"/>
  <c r="B36" i="1" s="1"/>
  <c r="B23" i="1"/>
  <c r="B29" i="1" l="1"/>
  <c r="B37" i="1" l="1"/>
  <c r="B38" i="1"/>
</calcChain>
</file>

<file path=xl/sharedStrings.xml><?xml version="1.0" encoding="utf-8"?>
<sst xmlns="http://schemas.openxmlformats.org/spreadsheetml/2006/main" count="204" uniqueCount="58">
  <si>
    <t>Units</t>
  </si>
  <si>
    <t>Value</t>
  </si>
  <si>
    <t>acres</t>
  </si>
  <si>
    <t>I/P ratio</t>
  </si>
  <si>
    <t>Soil</t>
  </si>
  <si>
    <t>inches</t>
  </si>
  <si>
    <t>ft3</t>
  </si>
  <si>
    <t>Term</t>
  </si>
  <si>
    <t>default = 22.5 inches</t>
  </si>
  <si>
    <r>
      <t>Runoff depth redirected (RD</t>
    </r>
    <r>
      <rPr>
        <vertAlign val="subscript"/>
        <sz val="11"/>
        <color theme="1"/>
        <rFont val="Calibri"/>
        <family val="2"/>
        <scheme val="minor"/>
      </rPr>
      <t>redirect</t>
    </r>
    <r>
      <rPr>
        <sz val="11"/>
        <color theme="1"/>
        <rFont val="Calibri"/>
        <family val="2"/>
        <scheme val="minor"/>
      </rPr>
      <t>)</t>
    </r>
  </si>
  <si>
    <r>
      <t>Runoff depth impervious (RD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</si>
  <si>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r>
      <t>Area of redirected impervious (A</t>
    </r>
    <r>
      <rPr>
        <vertAlign val="subscript"/>
        <sz val="11"/>
        <color theme="1"/>
        <rFont val="Calibri"/>
        <family val="2"/>
        <scheme val="minor"/>
      </rPr>
      <t>redirected i</t>
    </r>
    <r>
      <rPr>
        <sz val="11"/>
        <color theme="1"/>
        <rFont val="Calibri"/>
        <family val="2"/>
        <scheme val="minor"/>
      </rPr>
      <t>)</t>
    </r>
  </si>
  <si>
    <r>
      <t>Area of effective pervious (A</t>
    </r>
    <r>
      <rPr>
        <vertAlign val="subscript"/>
        <sz val="11"/>
        <color theme="1"/>
        <rFont val="Calibri"/>
        <family val="2"/>
        <scheme val="minor"/>
      </rPr>
      <t>effective p</t>
    </r>
    <r>
      <rPr>
        <sz val="11"/>
        <color theme="1"/>
        <rFont val="Calibri"/>
        <family val="2"/>
        <scheme val="minor"/>
      </rPr>
      <t>)</t>
    </r>
  </si>
  <si>
    <r>
      <t>Area of ineffective pervious (A</t>
    </r>
    <r>
      <rPr>
        <vertAlign val="subscript"/>
        <sz val="11"/>
        <color theme="1"/>
        <rFont val="Calibri"/>
        <family val="2"/>
        <scheme val="minor"/>
      </rPr>
      <t>ineffective p</t>
    </r>
    <r>
      <rPr>
        <sz val="11"/>
        <color theme="1"/>
        <rFont val="Calibri"/>
        <family val="2"/>
        <scheme val="minor"/>
      </rPr>
      <t>)</t>
    </r>
  </si>
  <si>
    <r>
      <t>Area of non-redirected impervious (A</t>
    </r>
    <r>
      <rPr>
        <vertAlign val="subscript"/>
        <sz val="11"/>
        <color theme="1"/>
        <rFont val="Calibri"/>
        <family val="2"/>
        <scheme val="minor"/>
      </rPr>
      <t>non-redirected i</t>
    </r>
    <r>
      <rPr>
        <sz val="11"/>
        <color theme="1"/>
        <rFont val="Calibri"/>
        <family val="2"/>
        <scheme val="minor"/>
      </rPr>
      <t>)</t>
    </r>
  </si>
  <si>
    <r>
      <t>Runoff depth from pervious (RD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</t>
    </r>
  </si>
  <si>
    <r>
      <t>BMP volume credit (BMP</t>
    </r>
    <r>
      <rPr>
        <vertAlign val="subscript"/>
        <sz val="11"/>
        <color theme="1"/>
        <rFont val="Calibri"/>
        <family val="2"/>
        <scheme val="minor"/>
      </rPr>
      <t>volume credit</t>
    </r>
    <r>
      <rPr>
        <sz val="11"/>
        <color theme="1"/>
        <rFont val="Calibri"/>
        <family val="2"/>
        <scheme val="minor"/>
      </rPr>
      <t>)</t>
    </r>
  </si>
  <si>
    <t>Enter values in blue cells</t>
  </si>
  <si>
    <t>calculated</t>
  </si>
  <si>
    <t>default = 4.4 for A soil, 5.7 for B, 6.1 for C, 7.2 for D</t>
  </si>
  <si>
    <t>A</t>
  </si>
  <si>
    <t>B</t>
  </si>
  <si>
    <t>C</t>
  </si>
  <si>
    <t>D</t>
  </si>
  <si>
    <t>Performance goal</t>
  </si>
  <si>
    <t>% of performance goal achieved</t>
  </si>
  <si>
    <t>%</t>
  </si>
  <si>
    <r>
      <t xml:space="preserve">determine from plot called </t>
    </r>
    <r>
      <rPr>
        <b/>
        <i/>
        <sz val="11"/>
        <color theme="1"/>
        <rFont val="Calibri"/>
        <family val="2"/>
        <scheme val="minor"/>
      </rPr>
      <t>Average annual runoff depth</t>
    </r>
  </si>
  <si>
    <t>select from dropdown; determine soil on site</t>
  </si>
  <si>
    <t>user entered; determine on site</t>
  </si>
  <si>
    <t>Pre-disconnection</t>
  </si>
  <si>
    <t>Runoff from impervious</t>
  </si>
  <si>
    <t>Runoff from pervious</t>
  </si>
  <si>
    <t>Total runoff</t>
  </si>
  <si>
    <t>Post-disconnection</t>
  </si>
  <si>
    <t>Runoff from non-redirected impervious</t>
  </si>
  <si>
    <t>Runoff from ineffective pervious</t>
  </si>
  <si>
    <t>Runoff from effective pervious and redirected impervious</t>
  </si>
  <si>
    <t>Runoff from redirected impervious</t>
  </si>
  <si>
    <t>Runoff from effective pervious</t>
  </si>
  <si>
    <t>Runoff from ineffective impervious</t>
  </si>
  <si>
    <t>Total runoff reduced</t>
  </si>
  <si>
    <t>Performance Goal Summary</t>
  </si>
  <si>
    <t>default is MIDS goal of 1.1 inches</t>
  </si>
  <si>
    <t>Adjusted impervious</t>
  </si>
  <si>
    <t>SUMMARY</t>
  </si>
  <si>
    <t>Remaining volume to be treated</t>
  </si>
  <si>
    <t>Redirected impervious = 500 feet X 200 feet = 100,000 square feet = 2.30 acres</t>
  </si>
  <si>
    <t>Effective pervious = 500 feet X 100 feet = 50,000 square feet = 1.15 acres</t>
  </si>
  <si>
    <t>NOTE: effective pervious is limited to 100 foot flowpath off of the impervious area</t>
  </si>
  <si>
    <t>Assume B soils - Runoff depth = 5.7 inches</t>
  </si>
  <si>
    <t>Runoff depth redirected is determined from the plot on the right (see arrow)</t>
  </si>
  <si>
    <t>Runoff depth impervious = default of 22.5 inches</t>
  </si>
  <si>
    <t>Performance goal = 1 inch (this varies and is determined by the user)</t>
  </si>
  <si>
    <t>Ineffective pervious = 500 feet X 100 feet = 50,000 square feet = 1.15 acres</t>
  </si>
  <si>
    <t>Non-redirected impervious = 0</t>
  </si>
  <si>
    <t>These cells are locked because they contain the equations for calculating treated volume and volume remaining to be treated.</t>
  </si>
  <si>
    <t>Performance goal summary. In this example, 50 percent of the performance goal is met. The remaining volume requiring treatment is 4170 cubic feet.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</si>
</sst>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1" fontId="0" fillId="3" borderId="1" xfId="0" applyNumberFormat="1" applyFill="1" applyBorder="1" applyAlignment="1" applyProtection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</xf>
    <xf numFmtId="1" fontId="5" fillId="4" borderId="1" xfId="0" applyNumberFormat="1" applyFont="1" applyFill="1" applyBorder="1" applyAlignment="1" applyProtection="1">
      <alignment horizontal="center"/>
    </xf>
    <xf numFmtId="165" fontId="5" fillId="4" borderId="1" xfId="0" applyNumberFormat="1" applyFont="1" applyFill="1" applyBorder="1" applyAlignment="1" applyProtection="1">
      <alignment horizontal="center"/>
    </xf>
    <xf numFmtId="0" fontId="0" fillId="0" borderId="1" xfId="0" applyBorder="1"/>
    <xf numFmtId="0" fontId="0" fillId="5" borderId="0" xfId="0" applyFill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0</xdr:row>
      <xdr:rowOff>244778</xdr:rowOff>
    </xdr:from>
    <xdr:to>
      <xdr:col>25</xdr:col>
      <xdr:colOff>104775</xdr:colOff>
      <xdr:row>23</xdr:row>
      <xdr:rowOff>152400</xdr:rowOff>
    </xdr:to>
    <xdr:pic>
      <xdr:nvPicPr>
        <xdr:cNvPr id="2" name="Picture 1" descr="http://stormwater.pca.state.mn.us/images/6/67/Average_annual_runoff_depth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244778"/>
          <a:ext cx="9201150" cy="467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333374</xdr:colOff>
      <xdr:row>9</xdr:row>
      <xdr:rowOff>180975</xdr:rowOff>
    </xdr:from>
    <xdr:to>
      <xdr:col>9</xdr:col>
      <xdr:colOff>514349</xdr:colOff>
      <xdr:row>11</xdr:row>
      <xdr:rowOff>17907</xdr:rowOff>
    </xdr:to>
    <xdr:sp macro="" textlink="">
      <xdr:nvSpPr>
        <xdr:cNvPr id="3" name="Right Arrow 2"/>
        <xdr:cNvSpPr/>
      </xdr:nvSpPr>
      <xdr:spPr>
        <a:xfrm>
          <a:off x="9020174" y="2124075"/>
          <a:ext cx="790575" cy="2941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457200</xdr:colOff>
      <xdr:row>14</xdr:row>
      <xdr:rowOff>152400</xdr:rowOff>
    </xdr:to>
    <xdr:grpSp>
      <xdr:nvGrpSpPr>
        <xdr:cNvPr id="12" name="Group 11"/>
        <xdr:cNvGrpSpPr/>
      </xdr:nvGrpSpPr>
      <xdr:grpSpPr>
        <a:xfrm>
          <a:off x="0" y="0"/>
          <a:ext cx="4724400" cy="2895600"/>
          <a:chOff x="1905000" y="1066800"/>
          <a:chExt cx="4724400" cy="2819400"/>
        </a:xfrm>
      </xdr:grpSpPr>
      <xdr:sp macro="" textlink="">
        <xdr:nvSpPr>
          <xdr:cNvPr id="13" name="Rectangle 12"/>
          <xdr:cNvSpPr/>
        </xdr:nvSpPr>
        <xdr:spPr>
          <a:xfrm>
            <a:off x="1905000" y="1066800"/>
            <a:ext cx="4724400" cy="2819400"/>
          </a:xfrm>
          <a:prstGeom prst="rect">
            <a:avLst/>
          </a:prstGeom>
          <a:solidFill>
            <a:schemeClr val="accent1">
              <a:alpha val="23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grpSp>
        <xdr:nvGrpSpPr>
          <xdr:cNvPr id="14" name="Group 13"/>
          <xdr:cNvGrpSpPr/>
        </xdr:nvGrpSpPr>
        <xdr:grpSpPr>
          <a:xfrm>
            <a:off x="2088057" y="1154668"/>
            <a:ext cx="4007943" cy="2371130"/>
            <a:chOff x="2088057" y="1154668"/>
            <a:chExt cx="4007943" cy="2371130"/>
          </a:xfrm>
        </xdr:grpSpPr>
        <xdr:sp macro="" textlink="">
          <xdr:nvSpPr>
            <xdr:cNvPr id="15" name="TextBox 3"/>
            <xdr:cNvSpPr txBox="1"/>
          </xdr:nvSpPr>
          <xdr:spPr>
            <a:xfrm>
              <a:off x="3200400" y="1676400"/>
              <a:ext cx="2895600" cy="926068"/>
            </a:xfrm>
            <a:prstGeom prst="rect">
              <a:avLst/>
            </a:prstGeom>
            <a:solidFill>
              <a:schemeClr val="bg1">
                <a:lumMod val="85000"/>
                <a:alpha val="60000"/>
              </a:schemeClr>
            </a:solidFill>
            <a:ln w="25400">
              <a:solidFill>
                <a:schemeClr val="accent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/>
                <a:t>Impervious</a:t>
              </a:r>
            </a:p>
            <a:p>
              <a:pPr algn="ctr"/>
              <a:endParaRPr lang="en-US"/>
            </a:p>
            <a:p>
              <a:pPr algn="ctr"/>
              <a:r>
                <a:rPr lang="en-US"/>
                <a:t>surface</a:t>
              </a:r>
            </a:p>
          </xdr:txBody>
        </xdr:sp>
        <xdr:sp macro="" textlink="">
          <xdr:nvSpPr>
            <xdr:cNvPr id="16" name="TextBox 4"/>
            <xdr:cNvSpPr txBox="1"/>
          </xdr:nvSpPr>
          <xdr:spPr>
            <a:xfrm>
              <a:off x="3200400" y="2599730"/>
              <a:ext cx="2895600" cy="926068"/>
            </a:xfrm>
            <a:prstGeom prst="rect">
              <a:avLst/>
            </a:prstGeom>
            <a:solidFill>
              <a:srgbClr val="00B050">
                <a:alpha val="50000"/>
              </a:srgbClr>
            </a:solidFill>
            <a:ln w="25400">
              <a:solidFill>
                <a:schemeClr val="accent1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/>
                <a:t>Pervious</a:t>
              </a:r>
            </a:p>
            <a:p>
              <a:pPr algn="ctr"/>
              <a:endParaRPr lang="en-US"/>
            </a:p>
            <a:p>
              <a:pPr algn="ctr"/>
              <a:r>
                <a:rPr lang="en-US"/>
                <a:t>surface</a:t>
              </a:r>
            </a:p>
          </xdr:txBody>
        </xdr:sp>
        <xdr:sp macro="" textlink="">
          <xdr:nvSpPr>
            <xdr:cNvPr id="17" name="Rectangle 16"/>
            <xdr:cNvSpPr/>
          </xdr:nvSpPr>
          <xdr:spPr>
            <a:xfrm>
              <a:off x="3200400" y="2599730"/>
              <a:ext cx="2895600" cy="463034"/>
            </a:xfrm>
            <a:prstGeom prst="rect">
              <a:avLst/>
            </a:prstGeom>
            <a:solidFill>
              <a:srgbClr val="92D050">
                <a:alpha val="50000"/>
              </a:srgbClr>
            </a:solidFill>
            <a:ln w="6350">
              <a:solidFill>
                <a:schemeClr val="accent1">
                  <a:shade val="50000"/>
                </a:schemeClr>
              </a:solidFill>
              <a:prstDash val="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cxnSp macro="">
          <xdr:nvCxnSpPr>
            <xdr:cNvPr id="18" name="Straight Arrow Connector 17"/>
            <xdr:cNvCxnSpPr/>
          </xdr:nvCxnSpPr>
          <xdr:spPr>
            <a:xfrm>
              <a:off x="3048000" y="1676400"/>
              <a:ext cx="0" cy="923330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Straight Arrow Connector 18"/>
            <xdr:cNvCxnSpPr/>
          </xdr:nvCxnSpPr>
          <xdr:spPr>
            <a:xfrm>
              <a:off x="3048000" y="2566793"/>
              <a:ext cx="0" cy="494602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0" name="TextBox 10"/>
            <xdr:cNvSpPr txBox="1"/>
          </xdr:nvSpPr>
          <xdr:spPr>
            <a:xfrm>
              <a:off x="2088057" y="1953399"/>
              <a:ext cx="959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/>
                <a:t>200 feet</a:t>
              </a:r>
            </a:p>
          </xdr:txBody>
        </xdr:sp>
        <xdr:sp macro="" textlink="">
          <xdr:nvSpPr>
            <xdr:cNvPr id="21" name="TextBox 11"/>
            <xdr:cNvSpPr txBox="1"/>
          </xdr:nvSpPr>
          <xdr:spPr>
            <a:xfrm>
              <a:off x="2088057" y="2602468"/>
              <a:ext cx="959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/>
                <a:t>100 feet</a:t>
              </a:r>
            </a:p>
          </xdr:txBody>
        </xdr:sp>
        <xdr:cxnSp macro="">
          <xdr:nvCxnSpPr>
            <xdr:cNvPr id="22" name="Straight Arrow Connector 21"/>
            <xdr:cNvCxnSpPr/>
          </xdr:nvCxnSpPr>
          <xdr:spPr>
            <a:xfrm>
              <a:off x="3200400" y="1524000"/>
              <a:ext cx="2895600" cy="0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3" name="TextBox 14"/>
            <xdr:cNvSpPr txBox="1"/>
          </xdr:nvSpPr>
          <xdr:spPr>
            <a:xfrm>
              <a:off x="4267200" y="1154668"/>
              <a:ext cx="959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/>
                <a:t>500 feet</a:t>
              </a:r>
            </a:p>
          </xdr:txBody>
        </xdr:sp>
      </xdr:grpSp>
    </xdr:grpSp>
    <xdr:clientData/>
  </xdr:twoCellAnchor>
  <xdr:twoCellAnchor editAs="oneCell">
    <xdr:from>
      <xdr:col>17</xdr:col>
      <xdr:colOff>495300</xdr:colOff>
      <xdr:row>4</xdr:row>
      <xdr:rowOff>0</xdr:rowOff>
    </xdr:from>
    <xdr:to>
      <xdr:col>32</xdr:col>
      <xdr:colOff>552450</xdr:colOff>
      <xdr:row>26</xdr:row>
      <xdr:rowOff>98122</xdr:rowOff>
    </xdr:to>
    <xdr:pic>
      <xdr:nvPicPr>
        <xdr:cNvPr id="25" name="Picture 24" descr="http://stormwater.pca.state.mn.us/images/6/67/Average_annual_runoff_depth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838200"/>
          <a:ext cx="9201150" cy="4679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16</xdr:row>
      <xdr:rowOff>104775</xdr:rowOff>
    </xdr:from>
    <xdr:to>
      <xdr:col>7</xdr:col>
      <xdr:colOff>800100</xdr:colOff>
      <xdr:row>16</xdr:row>
      <xdr:rowOff>150494</xdr:rowOff>
    </xdr:to>
    <xdr:sp macro="" textlink="">
      <xdr:nvSpPr>
        <xdr:cNvPr id="46" name="Right Arrow 45"/>
        <xdr:cNvSpPr/>
      </xdr:nvSpPr>
      <xdr:spPr>
        <a:xfrm>
          <a:off x="4657725" y="3228975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17</xdr:row>
      <xdr:rowOff>95250</xdr:rowOff>
    </xdr:from>
    <xdr:to>
      <xdr:col>7</xdr:col>
      <xdr:colOff>790575</xdr:colOff>
      <xdr:row>17</xdr:row>
      <xdr:rowOff>140969</xdr:rowOff>
    </xdr:to>
    <xdr:sp macro="" textlink="">
      <xdr:nvSpPr>
        <xdr:cNvPr id="47" name="Right Arrow 46"/>
        <xdr:cNvSpPr/>
      </xdr:nvSpPr>
      <xdr:spPr>
        <a:xfrm>
          <a:off x="4648200" y="34480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18</xdr:row>
      <xdr:rowOff>95250</xdr:rowOff>
    </xdr:from>
    <xdr:to>
      <xdr:col>7</xdr:col>
      <xdr:colOff>790575</xdr:colOff>
      <xdr:row>18</xdr:row>
      <xdr:rowOff>140969</xdr:rowOff>
    </xdr:to>
    <xdr:sp macro="" textlink="">
      <xdr:nvSpPr>
        <xdr:cNvPr id="48" name="Right Arrow 47"/>
        <xdr:cNvSpPr/>
      </xdr:nvSpPr>
      <xdr:spPr>
        <a:xfrm>
          <a:off x="4648200" y="36766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19</xdr:row>
      <xdr:rowOff>95250</xdr:rowOff>
    </xdr:from>
    <xdr:to>
      <xdr:col>7</xdr:col>
      <xdr:colOff>790575</xdr:colOff>
      <xdr:row>19</xdr:row>
      <xdr:rowOff>140969</xdr:rowOff>
    </xdr:to>
    <xdr:sp macro="" textlink="">
      <xdr:nvSpPr>
        <xdr:cNvPr id="49" name="Right Arrow 48"/>
        <xdr:cNvSpPr/>
      </xdr:nvSpPr>
      <xdr:spPr>
        <a:xfrm>
          <a:off x="4648200" y="39052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20</xdr:row>
      <xdr:rowOff>95250</xdr:rowOff>
    </xdr:from>
    <xdr:to>
      <xdr:col>7</xdr:col>
      <xdr:colOff>790575</xdr:colOff>
      <xdr:row>20</xdr:row>
      <xdr:rowOff>140969</xdr:rowOff>
    </xdr:to>
    <xdr:sp macro="" textlink="">
      <xdr:nvSpPr>
        <xdr:cNvPr id="51" name="Right Arrow 50"/>
        <xdr:cNvSpPr/>
      </xdr:nvSpPr>
      <xdr:spPr>
        <a:xfrm>
          <a:off x="4648200" y="41338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21</xdr:row>
      <xdr:rowOff>95250</xdr:rowOff>
    </xdr:from>
    <xdr:to>
      <xdr:col>7</xdr:col>
      <xdr:colOff>790575</xdr:colOff>
      <xdr:row>21</xdr:row>
      <xdr:rowOff>140969</xdr:rowOff>
    </xdr:to>
    <xdr:sp macro="" textlink="">
      <xdr:nvSpPr>
        <xdr:cNvPr id="52" name="Right Arrow 51"/>
        <xdr:cNvSpPr/>
      </xdr:nvSpPr>
      <xdr:spPr>
        <a:xfrm>
          <a:off x="4648200" y="43624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22</xdr:row>
      <xdr:rowOff>95250</xdr:rowOff>
    </xdr:from>
    <xdr:to>
      <xdr:col>7</xdr:col>
      <xdr:colOff>790575</xdr:colOff>
      <xdr:row>22</xdr:row>
      <xdr:rowOff>140969</xdr:rowOff>
    </xdr:to>
    <xdr:sp macro="" textlink="">
      <xdr:nvSpPr>
        <xdr:cNvPr id="53" name="Right Arrow 52"/>
        <xdr:cNvSpPr/>
      </xdr:nvSpPr>
      <xdr:spPr>
        <a:xfrm>
          <a:off x="4648200" y="45910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23</xdr:row>
      <xdr:rowOff>95250</xdr:rowOff>
    </xdr:from>
    <xdr:to>
      <xdr:col>7</xdr:col>
      <xdr:colOff>790575</xdr:colOff>
      <xdr:row>23</xdr:row>
      <xdr:rowOff>140969</xdr:rowOff>
    </xdr:to>
    <xdr:sp macro="" textlink="">
      <xdr:nvSpPr>
        <xdr:cNvPr id="54" name="Right Arrow 53"/>
        <xdr:cNvSpPr/>
      </xdr:nvSpPr>
      <xdr:spPr>
        <a:xfrm>
          <a:off x="4648200" y="4819650"/>
          <a:ext cx="409575" cy="45719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B7" sqref="B7"/>
    </sheetView>
  </sheetViews>
  <sheetFormatPr defaultRowHeight="15" x14ac:dyDescent="0.25"/>
  <cols>
    <col min="1" max="1" width="63.7109375" style="1" customWidth="1"/>
    <col min="2" max="2" width="10.5703125" style="1" bestFit="1" customWidth="1"/>
    <col min="3" max="3" width="9.140625" style="1"/>
    <col min="4" max="4" width="10.28515625" style="1" customWidth="1"/>
    <col min="5" max="16384" width="9.140625" style="1"/>
  </cols>
  <sheetData>
    <row r="1" spans="1:4" ht="21" x14ac:dyDescent="0.35">
      <c r="A1" s="5" t="s">
        <v>17</v>
      </c>
    </row>
    <row r="2" spans="1:4" x14ac:dyDescent="0.25">
      <c r="A2" s="1" t="s">
        <v>4</v>
      </c>
      <c r="B2" s="4" t="s">
        <v>20</v>
      </c>
      <c r="C2" s="3"/>
      <c r="D2" s="3" t="s">
        <v>28</v>
      </c>
    </row>
    <row r="3" spans="1:4" x14ac:dyDescent="0.25">
      <c r="A3" s="1" t="s">
        <v>3</v>
      </c>
      <c r="B3" s="15" t="e">
        <f>B8/B6</f>
        <v>#DIV/0!</v>
      </c>
      <c r="C3" s="3"/>
      <c r="D3" s="3" t="s">
        <v>18</v>
      </c>
    </row>
    <row r="5" spans="1:4" s="2" customFormat="1" x14ac:dyDescent="0.25">
      <c r="A5" s="2" t="s">
        <v>7</v>
      </c>
      <c r="B5" s="2" t="s">
        <v>1</v>
      </c>
      <c r="C5" s="2" t="s">
        <v>0</v>
      </c>
    </row>
    <row r="6" spans="1:4" ht="18" x14ac:dyDescent="0.35">
      <c r="A6" s="1" t="s">
        <v>12</v>
      </c>
      <c r="B6" s="13"/>
      <c r="C6" s="1" t="s">
        <v>2</v>
      </c>
      <c r="D6" s="3" t="s">
        <v>29</v>
      </c>
    </row>
    <row r="7" spans="1:4" ht="18" x14ac:dyDescent="0.35">
      <c r="A7" s="1" t="s">
        <v>13</v>
      </c>
      <c r="B7" s="13"/>
      <c r="C7" s="1" t="s">
        <v>2</v>
      </c>
      <c r="D7" s="3" t="s">
        <v>29</v>
      </c>
    </row>
    <row r="8" spans="1:4" ht="18" x14ac:dyDescent="0.35">
      <c r="A8" s="1" t="s">
        <v>11</v>
      </c>
      <c r="B8" s="13"/>
      <c r="C8" s="1" t="s">
        <v>2</v>
      </c>
      <c r="D8" s="3" t="s">
        <v>29</v>
      </c>
    </row>
    <row r="9" spans="1:4" ht="18" x14ac:dyDescent="0.35">
      <c r="A9" s="1" t="s">
        <v>14</v>
      </c>
      <c r="B9" s="13"/>
      <c r="C9" s="1" t="s">
        <v>2</v>
      </c>
      <c r="D9" s="3" t="s">
        <v>29</v>
      </c>
    </row>
    <row r="10" spans="1:4" ht="18" x14ac:dyDescent="0.35">
      <c r="A10" s="1" t="s">
        <v>15</v>
      </c>
      <c r="B10" s="13"/>
      <c r="C10" s="1" t="s">
        <v>5</v>
      </c>
      <c r="D10" s="3" t="s">
        <v>19</v>
      </c>
    </row>
    <row r="11" spans="1:4" ht="18" x14ac:dyDescent="0.35">
      <c r="A11" s="1" t="s">
        <v>9</v>
      </c>
      <c r="B11" s="13"/>
      <c r="C11" s="1" t="s">
        <v>5</v>
      </c>
      <c r="D11" s="3" t="s">
        <v>27</v>
      </c>
    </row>
    <row r="12" spans="1:4" ht="18" x14ac:dyDescent="0.35">
      <c r="A12" s="1" t="s">
        <v>10</v>
      </c>
      <c r="B12" s="13"/>
      <c r="C12" s="1" t="s">
        <v>5</v>
      </c>
      <c r="D12" s="3" t="s">
        <v>8</v>
      </c>
    </row>
    <row r="13" spans="1:4" x14ac:dyDescent="0.25">
      <c r="A13" s="1" t="s">
        <v>24</v>
      </c>
      <c r="B13" s="13"/>
      <c r="C13" s="1" t="s">
        <v>5</v>
      </c>
      <c r="D13" s="3" t="s">
        <v>43</v>
      </c>
    </row>
    <row r="14" spans="1:4" x14ac:dyDescent="0.25">
      <c r="D14" s="3"/>
    </row>
    <row r="15" spans="1:4" ht="18.75" x14ac:dyDescent="0.3">
      <c r="A15" s="12" t="s">
        <v>45</v>
      </c>
    </row>
    <row r="16" spans="1:4" x14ac:dyDescent="0.25">
      <c r="A16" s="7" t="s">
        <v>30</v>
      </c>
    </row>
    <row r="17" spans="1:7" x14ac:dyDescent="0.25">
      <c r="A17" s="9" t="s">
        <v>35</v>
      </c>
      <c r="B17" s="6">
        <f>$B$9*22.5*43560/12</f>
        <v>0</v>
      </c>
      <c r="C17" s="1" t="s">
        <v>6</v>
      </c>
      <c r="D17" s="1" t="s">
        <v>18</v>
      </c>
    </row>
    <row r="18" spans="1:7" x14ac:dyDescent="0.25">
      <c r="A18" s="9" t="s">
        <v>38</v>
      </c>
      <c r="B18" s="6">
        <f>$B$8*$B$12/12*43560</f>
        <v>0</v>
      </c>
      <c r="C18" s="1" t="s">
        <v>6</v>
      </c>
      <c r="D18" s="1" t="s">
        <v>18</v>
      </c>
    </row>
    <row r="19" spans="1:7" x14ac:dyDescent="0.25">
      <c r="A19" s="8" t="s">
        <v>31</v>
      </c>
      <c r="B19" s="6">
        <f>B18+B17</f>
        <v>0</v>
      </c>
      <c r="C19" s="1" t="s">
        <v>6</v>
      </c>
      <c r="D19" s="1" t="s">
        <v>18</v>
      </c>
      <c r="G19"/>
    </row>
    <row r="20" spans="1:7" x14ac:dyDescent="0.25">
      <c r="A20" s="8" t="s">
        <v>39</v>
      </c>
      <c r="B20" s="6">
        <f>$B$6*$B$10/12*43560</f>
        <v>0</v>
      </c>
      <c r="C20" s="1" t="s">
        <v>6</v>
      </c>
      <c r="D20" s="1" t="s">
        <v>18</v>
      </c>
    </row>
    <row r="21" spans="1:7" x14ac:dyDescent="0.25">
      <c r="A21" s="8" t="s">
        <v>40</v>
      </c>
      <c r="B21" s="6">
        <f>$B$7*$B$10/12*43560</f>
        <v>0</v>
      </c>
      <c r="C21" s="1" t="s">
        <v>6</v>
      </c>
      <c r="D21" s="1" t="s">
        <v>18</v>
      </c>
    </row>
    <row r="22" spans="1:7" x14ac:dyDescent="0.25">
      <c r="A22" s="8" t="s">
        <v>32</v>
      </c>
      <c r="B22" s="6">
        <f>B21+B20</f>
        <v>0</v>
      </c>
      <c r="C22" s="1" t="s">
        <v>6</v>
      </c>
      <c r="D22" s="1" t="s">
        <v>18</v>
      </c>
    </row>
    <row r="23" spans="1:7" x14ac:dyDescent="0.25">
      <c r="A23" s="8" t="s">
        <v>33</v>
      </c>
      <c r="B23" s="6">
        <f>B22+B19</f>
        <v>0</v>
      </c>
      <c r="C23" s="1" t="s">
        <v>6</v>
      </c>
      <c r="D23" s="1" t="s">
        <v>18</v>
      </c>
      <c r="F23" s="10"/>
    </row>
    <row r="24" spans="1:7" x14ac:dyDescent="0.25">
      <c r="A24" s="7" t="s">
        <v>34</v>
      </c>
      <c r="B24" s="14"/>
    </row>
    <row r="25" spans="1:7" x14ac:dyDescent="0.25">
      <c r="A25" s="8" t="s">
        <v>35</v>
      </c>
      <c r="B25" s="6">
        <f>$B$12/12*43560*$B$9</f>
        <v>0</v>
      </c>
      <c r="C25" s="1" t="s">
        <v>6</v>
      </c>
      <c r="D25" s="1" t="s">
        <v>18</v>
      </c>
    </row>
    <row r="26" spans="1:7" x14ac:dyDescent="0.25">
      <c r="A26" s="8" t="s">
        <v>36</v>
      </c>
      <c r="B26" s="6">
        <f>$B$10*43560*$B$7/12</f>
        <v>0</v>
      </c>
      <c r="C26" s="1" t="s">
        <v>6</v>
      </c>
      <c r="D26" s="1" t="s">
        <v>18</v>
      </c>
      <c r="F26" s="10"/>
    </row>
    <row r="27" spans="1:7" x14ac:dyDescent="0.25">
      <c r="A27" s="8" t="s">
        <v>37</v>
      </c>
      <c r="B27" s="6">
        <f>($B$8+$B$6)*43560*$B$11/12</f>
        <v>0</v>
      </c>
      <c r="C27" s="1" t="s">
        <v>6</v>
      </c>
      <c r="D27" s="1" t="s">
        <v>18</v>
      </c>
      <c r="F27" s="10"/>
    </row>
    <row r="28" spans="1:7" x14ac:dyDescent="0.25">
      <c r="A28" s="8" t="s">
        <v>33</v>
      </c>
      <c r="B28" s="6">
        <f>B27+B26+B25</f>
        <v>0</v>
      </c>
      <c r="C28" s="1" t="s">
        <v>6</v>
      </c>
      <c r="D28" s="1" t="s">
        <v>18</v>
      </c>
      <c r="E28" s="10"/>
      <c r="F28" s="11"/>
    </row>
    <row r="29" spans="1:7" x14ac:dyDescent="0.25">
      <c r="A29" s="8" t="s">
        <v>41</v>
      </c>
      <c r="B29" s="6">
        <f>B23-B28</f>
        <v>0</v>
      </c>
      <c r="C29" s="1" t="s">
        <v>6</v>
      </c>
      <c r="D29" s="1" t="s">
        <v>18</v>
      </c>
    </row>
    <row r="30" spans="1:7" x14ac:dyDescent="0.25">
      <c r="A30" s="8" t="s">
        <v>32</v>
      </c>
      <c r="B30" s="6">
        <f>B22</f>
        <v>0</v>
      </c>
      <c r="C30" s="1" t="s">
        <v>6</v>
      </c>
      <c r="D30" s="1" t="s">
        <v>18</v>
      </c>
    </row>
    <row r="31" spans="1:7" x14ac:dyDescent="0.25">
      <c r="A31" s="8" t="s">
        <v>31</v>
      </c>
      <c r="B31" s="6">
        <f>B28-B30</f>
        <v>0</v>
      </c>
      <c r="C31" s="1" t="s">
        <v>6</v>
      </c>
      <c r="D31" s="1" t="s">
        <v>18</v>
      </c>
      <c r="F31" s="10"/>
    </row>
    <row r="32" spans="1:7" x14ac:dyDescent="0.25">
      <c r="A32" s="8" t="s">
        <v>44</v>
      </c>
      <c r="B32" s="15" t="e">
        <f>B31/$B$12/43560*12</f>
        <v>#DIV/0!</v>
      </c>
      <c r="C32" s="1" t="s">
        <v>2</v>
      </c>
      <c r="D32" s="1" t="s">
        <v>18</v>
      </c>
    </row>
    <row r="33" spans="1:4" x14ac:dyDescent="0.25">
      <c r="A33" s="8"/>
      <c r="B33" s="14"/>
    </row>
    <row r="34" spans="1:4" x14ac:dyDescent="0.25">
      <c r="A34" s="7" t="s">
        <v>42</v>
      </c>
      <c r="B34" s="14"/>
    </row>
    <row r="35" spans="1:4" x14ac:dyDescent="0.25">
      <c r="A35" s="8" t="s">
        <v>24</v>
      </c>
      <c r="B35" s="16">
        <f>$B$13*43560*($B$8+$B$9)/12</f>
        <v>0</v>
      </c>
      <c r="C35" s="1" t="s">
        <v>6</v>
      </c>
      <c r="D35" s="1" t="s">
        <v>18</v>
      </c>
    </row>
    <row r="36" spans="1:4" ht="18" x14ac:dyDescent="0.35">
      <c r="A36" s="8" t="s">
        <v>16</v>
      </c>
      <c r="B36" s="16" t="e">
        <f>(B8-B32)*43560*0.092</f>
        <v>#DIV/0!</v>
      </c>
      <c r="C36" s="1" t="s">
        <v>6</v>
      </c>
      <c r="D36" s="1" t="s">
        <v>18</v>
      </c>
    </row>
    <row r="37" spans="1:4" x14ac:dyDescent="0.25">
      <c r="A37" s="8" t="s">
        <v>25</v>
      </c>
      <c r="B37" s="17" t="e">
        <f>B36/B35*100</f>
        <v>#DIV/0!</v>
      </c>
      <c r="C37" s="1" t="s">
        <v>26</v>
      </c>
      <c r="D37" s="1" t="s">
        <v>18</v>
      </c>
    </row>
    <row r="38" spans="1:4" x14ac:dyDescent="0.25">
      <c r="A38" s="8" t="s">
        <v>46</v>
      </c>
      <c r="B38" s="16" t="e">
        <f>B35-B36</f>
        <v>#DIV/0!</v>
      </c>
      <c r="C38" s="1" t="s">
        <v>6</v>
      </c>
      <c r="D38" s="1" t="s">
        <v>18</v>
      </c>
    </row>
  </sheetData>
  <sheetProtection password="C16D" sheet="1" objects="1" scenarios="1" selectLockedCell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Sheet2!$A$2:$A$5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A18" sqref="A18:H18"/>
    </sheetView>
  </sheetViews>
  <sheetFormatPr defaultRowHeight="15" x14ac:dyDescent="0.25"/>
  <cols>
    <col min="1" max="7" width="9.140625" style="18"/>
    <col min="8" max="8" width="12.5703125" style="18" customWidth="1"/>
    <col min="9" max="9" width="2.85546875" style="18" customWidth="1"/>
    <col min="10" max="10" width="57.140625" style="18" customWidth="1"/>
    <col min="11" max="16384" width="9.140625" style="18"/>
  </cols>
  <sheetData>
    <row r="1" spans="1:17" x14ac:dyDescent="0.25">
      <c r="A1" s="19"/>
      <c r="B1" s="19"/>
      <c r="C1" s="19"/>
      <c r="D1" s="19"/>
      <c r="E1" s="19"/>
      <c r="F1" s="19"/>
      <c r="G1" s="19"/>
      <c r="H1" s="19"/>
      <c r="J1" s="35" t="s">
        <v>49</v>
      </c>
      <c r="K1" s="36"/>
      <c r="L1" s="36"/>
      <c r="M1" s="36"/>
      <c r="N1" s="36"/>
      <c r="O1" s="36"/>
      <c r="P1" s="36"/>
      <c r="Q1" s="37"/>
    </row>
    <row r="2" spans="1:17" x14ac:dyDescent="0.25">
      <c r="A2" s="19"/>
      <c r="B2" s="19"/>
      <c r="C2" s="19"/>
      <c r="D2" s="19"/>
      <c r="E2" s="19"/>
      <c r="F2" s="19"/>
      <c r="G2" s="19"/>
      <c r="H2" s="19"/>
      <c r="J2" s="38"/>
      <c r="K2" s="39"/>
      <c r="L2" s="39"/>
      <c r="M2" s="39"/>
      <c r="N2" s="39"/>
      <c r="O2" s="39"/>
      <c r="P2" s="39"/>
      <c r="Q2" s="40"/>
    </row>
    <row r="3" spans="1:17" x14ac:dyDescent="0.25">
      <c r="A3" s="19"/>
      <c r="B3" s="19"/>
      <c r="C3" s="19"/>
      <c r="D3" s="19"/>
      <c r="E3" s="19"/>
      <c r="F3" s="19"/>
      <c r="G3" s="19"/>
      <c r="H3" s="19"/>
      <c r="J3" s="41"/>
      <c r="K3" s="42"/>
      <c r="L3" s="42"/>
      <c r="M3" s="42"/>
      <c r="N3" s="42"/>
      <c r="O3" s="42"/>
      <c r="P3" s="42"/>
      <c r="Q3" s="43"/>
    </row>
    <row r="4" spans="1:17" x14ac:dyDescent="0.25">
      <c r="A4" s="19"/>
      <c r="B4" s="19"/>
      <c r="C4" s="19"/>
      <c r="D4" s="19"/>
      <c r="E4" s="19"/>
      <c r="F4" s="19"/>
      <c r="G4" s="19"/>
      <c r="H4" s="19"/>
    </row>
    <row r="5" spans="1:17" x14ac:dyDescent="0.25">
      <c r="A5" s="19"/>
      <c r="B5" s="19"/>
      <c r="C5" s="19"/>
      <c r="D5" s="19"/>
      <c r="E5" s="19"/>
      <c r="F5" s="19"/>
      <c r="G5" s="19"/>
      <c r="H5" s="19"/>
    </row>
    <row r="6" spans="1:17" x14ac:dyDescent="0.25">
      <c r="A6" s="19"/>
      <c r="B6" s="19"/>
      <c r="C6" s="19"/>
      <c r="D6" s="19"/>
      <c r="E6" s="19"/>
      <c r="F6" s="19"/>
      <c r="G6" s="19"/>
      <c r="H6" s="19"/>
    </row>
    <row r="7" spans="1:17" x14ac:dyDescent="0.25">
      <c r="A7" s="19"/>
      <c r="B7" s="19"/>
      <c r="C7" s="19"/>
      <c r="D7" s="19"/>
      <c r="E7" s="19"/>
      <c r="F7" s="19"/>
      <c r="G7" s="19"/>
      <c r="H7" s="19"/>
    </row>
    <row r="8" spans="1:17" x14ac:dyDescent="0.25">
      <c r="A8" s="19"/>
      <c r="B8" s="19"/>
      <c r="C8" s="19"/>
      <c r="D8" s="19"/>
      <c r="E8" s="19"/>
      <c r="F8" s="19"/>
      <c r="G8" s="19"/>
      <c r="H8" s="19"/>
    </row>
    <row r="9" spans="1:17" x14ac:dyDescent="0.25">
      <c r="A9" s="19"/>
      <c r="B9" s="19"/>
      <c r="C9" s="19"/>
      <c r="D9" s="19"/>
      <c r="E9" s="19"/>
      <c r="F9" s="19"/>
      <c r="G9" s="19"/>
      <c r="H9" s="19"/>
    </row>
    <row r="10" spans="1:17" x14ac:dyDescent="0.25">
      <c r="A10" s="19"/>
      <c r="B10" s="19"/>
      <c r="C10" s="19"/>
      <c r="D10" s="19"/>
      <c r="E10" s="19"/>
      <c r="F10" s="19"/>
      <c r="G10" s="19"/>
      <c r="H10" s="19"/>
    </row>
    <row r="11" spans="1:17" x14ac:dyDescent="0.25">
      <c r="A11" s="19"/>
      <c r="B11" s="19"/>
      <c r="C11" s="19"/>
      <c r="D11" s="19"/>
      <c r="E11" s="19"/>
      <c r="F11" s="19"/>
      <c r="G11" s="19"/>
      <c r="H11" s="19"/>
    </row>
    <row r="12" spans="1:17" ht="21" x14ac:dyDescent="0.35">
      <c r="A12" s="19"/>
      <c r="B12" s="19"/>
      <c r="C12" s="19"/>
      <c r="D12" s="19"/>
      <c r="E12" s="19"/>
      <c r="F12" s="19"/>
      <c r="G12" s="19"/>
      <c r="H12" s="19"/>
      <c r="J12" s="5" t="s">
        <v>17</v>
      </c>
      <c r="K12" s="1"/>
      <c r="L12" s="1"/>
      <c r="M12" s="1"/>
      <c r="N12" s="1"/>
      <c r="O12" s="1"/>
      <c r="P12" s="1"/>
      <c r="Q12" s="1"/>
    </row>
    <row r="13" spans="1:17" x14ac:dyDescent="0.25">
      <c r="A13" s="19"/>
      <c r="B13" s="19"/>
      <c r="C13" s="19"/>
      <c r="D13" s="19"/>
      <c r="E13" s="19"/>
      <c r="F13" s="19"/>
      <c r="G13" s="19"/>
      <c r="H13" s="19"/>
      <c r="J13" s="1" t="s">
        <v>4</v>
      </c>
      <c r="K13" s="4" t="s">
        <v>21</v>
      </c>
      <c r="L13" s="3"/>
      <c r="M13" s="3" t="s">
        <v>28</v>
      </c>
      <c r="N13" s="1"/>
      <c r="O13" s="1"/>
      <c r="P13" s="1"/>
      <c r="Q13" s="1"/>
    </row>
    <row r="14" spans="1:17" x14ac:dyDescent="0.25">
      <c r="A14" s="19"/>
      <c r="B14" s="19"/>
      <c r="C14" s="19"/>
      <c r="D14" s="19"/>
      <c r="E14" s="19"/>
      <c r="F14" s="19"/>
      <c r="G14" s="19"/>
      <c r="H14" s="19"/>
      <c r="J14" s="1" t="s">
        <v>3</v>
      </c>
      <c r="K14" s="15">
        <f>K19/K17</f>
        <v>2</v>
      </c>
      <c r="L14" s="3"/>
      <c r="M14" s="3" t="s">
        <v>18</v>
      </c>
      <c r="N14" s="1"/>
      <c r="O14" s="1"/>
      <c r="P14" s="1"/>
      <c r="Q14" s="1"/>
    </row>
    <row r="15" spans="1:17" x14ac:dyDescent="0.25">
      <c r="A15" s="19"/>
      <c r="B15" s="19"/>
      <c r="C15" s="19"/>
      <c r="D15" s="19"/>
      <c r="E15" s="19"/>
      <c r="F15" s="19"/>
      <c r="G15" s="19"/>
      <c r="H15" s="19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9"/>
      <c r="B16" s="19"/>
      <c r="C16" s="19"/>
      <c r="D16" s="19"/>
      <c r="E16" s="19"/>
      <c r="F16" s="19"/>
      <c r="G16" s="19"/>
      <c r="H16" s="19"/>
      <c r="J16" s="2" t="s">
        <v>7</v>
      </c>
      <c r="K16" s="2" t="s">
        <v>1</v>
      </c>
      <c r="L16" s="2" t="s">
        <v>0</v>
      </c>
      <c r="M16" s="2"/>
      <c r="N16" s="2"/>
      <c r="O16" s="2"/>
      <c r="P16" s="2"/>
      <c r="Q16" s="2"/>
    </row>
    <row r="17" spans="1:17" ht="18" x14ac:dyDescent="0.35">
      <c r="A17" s="23" t="s">
        <v>48</v>
      </c>
      <c r="B17" s="24"/>
      <c r="C17" s="24"/>
      <c r="D17" s="24"/>
      <c r="E17" s="24"/>
      <c r="F17" s="24"/>
      <c r="G17" s="24"/>
      <c r="H17" s="25"/>
      <c r="J17" s="1" t="s">
        <v>12</v>
      </c>
      <c r="K17" s="13">
        <v>1.1499999999999999</v>
      </c>
      <c r="L17" s="1" t="s">
        <v>2</v>
      </c>
      <c r="M17" s="3" t="s">
        <v>29</v>
      </c>
      <c r="N17" s="1"/>
      <c r="O17" s="1"/>
      <c r="P17" s="1"/>
      <c r="Q17" s="1"/>
    </row>
    <row r="18" spans="1:17" ht="18" x14ac:dyDescent="0.35">
      <c r="A18" s="20" t="s">
        <v>54</v>
      </c>
      <c r="B18" s="21"/>
      <c r="C18" s="21"/>
      <c r="D18" s="21"/>
      <c r="E18" s="21"/>
      <c r="F18" s="21"/>
      <c r="G18" s="21"/>
      <c r="H18" s="22"/>
      <c r="J18" s="1" t="s">
        <v>13</v>
      </c>
      <c r="K18" s="13">
        <v>1.1499999999999999</v>
      </c>
      <c r="L18" s="1" t="s">
        <v>2</v>
      </c>
      <c r="M18" s="3" t="s">
        <v>29</v>
      </c>
      <c r="N18" s="1"/>
      <c r="O18" s="1"/>
      <c r="P18" s="1"/>
      <c r="Q18" s="1"/>
    </row>
    <row r="19" spans="1:17" ht="18" x14ac:dyDescent="0.35">
      <c r="A19" s="23" t="s">
        <v>47</v>
      </c>
      <c r="B19" s="24"/>
      <c r="C19" s="24"/>
      <c r="D19" s="24"/>
      <c r="E19" s="24"/>
      <c r="F19" s="24"/>
      <c r="G19" s="24"/>
      <c r="H19" s="25"/>
      <c r="J19" s="1" t="s">
        <v>11</v>
      </c>
      <c r="K19" s="13">
        <v>2.2999999999999998</v>
      </c>
      <c r="L19" s="1" t="s">
        <v>2</v>
      </c>
      <c r="M19" s="3" t="s">
        <v>29</v>
      </c>
      <c r="N19" s="1"/>
      <c r="O19" s="1"/>
      <c r="P19" s="1"/>
      <c r="Q19" s="1"/>
    </row>
    <row r="20" spans="1:17" ht="18" x14ac:dyDescent="0.35">
      <c r="A20" s="20" t="s">
        <v>55</v>
      </c>
      <c r="B20" s="21"/>
      <c r="C20" s="21"/>
      <c r="D20" s="21"/>
      <c r="E20" s="21"/>
      <c r="F20" s="21"/>
      <c r="G20" s="21"/>
      <c r="H20" s="22"/>
      <c r="J20" s="1" t="s">
        <v>14</v>
      </c>
      <c r="K20" s="13"/>
      <c r="L20" s="1" t="s">
        <v>2</v>
      </c>
      <c r="M20" s="3" t="s">
        <v>29</v>
      </c>
      <c r="N20" s="1"/>
      <c r="O20" s="1"/>
      <c r="P20" s="1"/>
      <c r="Q20" s="1"/>
    </row>
    <row r="21" spans="1:17" ht="18" x14ac:dyDescent="0.35">
      <c r="A21" s="23" t="s">
        <v>50</v>
      </c>
      <c r="B21" s="24"/>
      <c r="C21" s="24"/>
      <c r="D21" s="24"/>
      <c r="E21" s="24"/>
      <c r="F21" s="24"/>
      <c r="G21" s="24"/>
      <c r="H21" s="25"/>
      <c r="J21" s="1" t="s">
        <v>15</v>
      </c>
      <c r="K21" s="13">
        <v>5.7</v>
      </c>
      <c r="L21" s="1" t="s">
        <v>5</v>
      </c>
      <c r="M21" s="3" t="s">
        <v>19</v>
      </c>
      <c r="N21" s="1"/>
      <c r="O21" s="1"/>
      <c r="P21" s="1"/>
      <c r="Q21" s="1"/>
    </row>
    <row r="22" spans="1:17" ht="18" x14ac:dyDescent="0.35">
      <c r="A22" s="23" t="s">
        <v>51</v>
      </c>
      <c r="B22" s="24"/>
      <c r="C22" s="24"/>
      <c r="D22" s="24"/>
      <c r="E22" s="24"/>
      <c r="F22" s="24"/>
      <c r="G22" s="24"/>
      <c r="H22" s="25"/>
      <c r="J22" s="1" t="s">
        <v>9</v>
      </c>
      <c r="K22" s="13">
        <v>10.1</v>
      </c>
      <c r="L22" s="1" t="s">
        <v>5</v>
      </c>
      <c r="M22" s="3" t="s">
        <v>27</v>
      </c>
      <c r="N22" s="1"/>
      <c r="O22" s="1"/>
      <c r="P22" s="1"/>
      <c r="Q22" s="1"/>
    </row>
    <row r="23" spans="1:17" ht="18" x14ac:dyDescent="0.35">
      <c r="A23" s="23" t="s">
        <v>52</v>
      </c>
      <c r="B23" s="24"/>
      <c r="C23" s="24"/>
      <c r="D23" s="24"/>
      <c r="E23" s="24"/>
      <c r="F23" s="24"/>
      <c r="G23" s="24"/>
      <c r="H23" s="25"/>
      <c r="J23" s="1" t="s">
        <v>10</v>
      </c>
      <c r="K23" s="13">
        <v>22.5</v>
      </c>
      <c r="L23" s="1" t="s">
        <v>5</v>
      </c>
      <c r="M23" s="3" t="s">
        <v>8</v>
      </c>
      <c r="N23" s="1"/>
      <c r="O23" s="1"/>
      <c r="P23" s="1"/>
      <c r="Q23" s="1"/>
    </row>
    <row r="24" spans="1:17" x14ac:dyDescent="0.25">
      <c r="A24" s="23" t="s">
        <v>53</v>
      </c>
      <c r="B24" s="24"/>
      <c r="C24" s="24"/>
      <c r="D24" s="24"/>
      <c r="E24" s="24"/>
      <c r="F24" s="24"/>
      <c r="G24" s="24"/>
      <c r="H24" s="25"/>
      <c r="J24" s="1" t="s">
        <v>24</v>
      </c>
      <c r="K24" s="13">
        <v>1</v>
      </c>
      <c r="L24" s="1" t="s">
        <v>5</v>
      </c>
      <c r="M24" s="3" t="s">
        <v>43</v>
      </c>
      <c r="N24" s="1"/>
      <c r="O24" s="1"/>
      <c r="P24" s="1"/>
      <c r="Q24" s="1"/>
    </row>
    <row r="25" spans="1:17" x14ac:dyDescent="0.25">
      <c r="J25" s="1"/>
      <c r="K25" s="1"/>
      <c r="L25" s="1"/>
      <c r="M25" s="3"/>
      <c r="N25" s="1"/>
      <c r="O25" s="1"/>
      <c r="P25" s="1"/>
      <c r="Q25" s="1"/>
    </row>
    <row r="26" spans="1:17" ht="18.75" x14ac:dyDescent="0.3">
      <c r="J26" s="12" t="s">
        <v>45</v>
      </c>
      <c r="K26" s="1"/>
      <c r="L26" s="1"/>
      <c r="M26" s="1"/>
      <c r="N26" s="1"/>
      <c r="O26" s="1"/>
      <c r="P26" s="1"/>
      <c r="Q26" s="1"/>
    </row>
    <row r="27" spans="1:17" ht="15" customHeight="1" x14ac:dyDescent="0.25">
      <c r="A27" s="26" t="s">
        <v>56</v>
      </c>
      <c r="B27" s="27"/>
      <c r="C27" s="27"/>
      <c r="D27" s="27"/>
      <c r="E27" s="27"/>
      <c r="F27" s="27"/>
      <c r="G27" s="27"/>
      <c r="H27" s="27"/>
      <c r="I27" s="28"/>
      <c r="J27" s="7" t="s">
        <v>30</v>
      </c>
      <c r="K27" s="1"/>
      <c r="L27" s="1"/>
      <c r="M27" s="1"/>
      <c r="N27" s="1"/>
      <c r="O27" s="1"/>
      <c r="P27" s="1"/>
      <c r="Q27" s="1"/>
    </row>
    <row r="28" spans="1:17" x14ac:dyDescent="0.25">
      <c r="A28" s="29"/>
      <c r="B28" s="30"/>
      <c r="C28" s="30"/>
      <c r="D28" s="30"/>
      <c r="E28" s="30"/>
      <c r="F28" s="30"/>
      <c r="G28" s="30"/>
      <c r="H28" s="30"/>
      <c r="I28" s="31"/>
      <c r="J28" s="9" t="s">
        <v>35</v>
      </c>
      <c r="K28" s="6">
        <f>$K$20*22.5*43560/12</f>
        <v>0</v>
      </c>
      <c r="L28" s="1" t="s">
        <v>6</v>
      </c>
      <c r="M28" s="1" t="s">
        <v>18</v>
      </c>
      <c r="N28" s="1"/>
      <c r="O28" s="1"/>
      <c r="P28" s="1"/>
      <c r="Q28" s="1"/>
    </row>
    <row r="29" spans="1:17" x14ac:dyDescent="0.25">
      <c r="A29" s="29"/>
      <c r="B29" s="30"/>
      <c r="C29" s="30"/>
      <c r="D29" s="30"/>
      <c r="E29" s="30"/>
      <c r="F29" s="30"/>
      <c r="G29" s="30"/>
      <c r="H29" s="30"/>
      <c r="I29" s="31"/>
      <c r="J29" s="9" t="s">
        <v>38</v>
      </c>
      <c r="K29" s="6">
        <f>$K$19*$K$23/12*43560</f>
        <v>187852.49999999997</v>
      </c>
      <c r="L29" s="1" t="s">
        <v>6</v>
      </c>
      <c r="M29" s="1" t="s">
        <v>18</v>
      </c>
      <c r="N29" s="1"/>
      <c r="O29" s="1"/>
      <c r="P29" s="1"/>
      <c r="Q29" s="1"/>
    </row>
    <row r="30" spans="1:17" x14ac:dyDescent="0.25">
      <c r="A30" s="29"/>
      <c r="B30" s="30"/>
      <c r="C30" s="30"/>
      <c r="D30" s="30"/>
      <c r="E30" s="30"/>
      <c r="F30" s="30"/>
      <c r="G30" s="30"/>
      <c r="H30" s="30"/>
      <c r="I30" s="31"/>
      <c r="J30" s="8" t="s">
        <v>31</v>
      </c>
      <c r="K30" s="6">
        <f>K29+K28</f>
        <v>187852.49999999997</v>
      </c>
      <c r="L30" s="1" t="s">
        <v>6</v>
      </c>
      <c r="M30" s="1" t="s">
        <v>18</v>
      </c>
      <c r="N30" s="1"/>
      <c r="O30" s="1"/>
      <c r="P30"/>
      <c r="Q30" s="1"/>
    </row>
    <row r="31" spans="1:17" x14ac:dyDescent="0.25">
      <c r="A31" s="29"/>
      <c r="B31" s="30"/>
      <c r="C31" s="30"/>
      <c r="D31" s="30"/>
      <c r="E31" s="30"/>
      <c r="F31" s="30"/>
      <c r="G31" s="30"/>
      <c r="H31" s="30"/>
      <c r="I31" s="31"/>
      <c r="J31" s="8" t="s">
        <v>39</v>
      </c>
      <c r="K31" s="6">
        <f>$K$17*$K$21/12*43560</f>
        <v>23794.65</v>
      </c>
      <c r="L31" s="1" t="s">
        <v>6</v>
      </c>
      <c r="M31" s="1" t="s">
        <v>18</v>
      </c>
      <c r="N31" s="1"/>
      <c r="O31" s="1"/>
      <c r="P31" s="1"/>
      <c r="Q31" s="1"/>
    </row>
    <row r="32" spans="1:17" x14ac:dyDescent="0.25">
      <c r="A32" s="29"/>
      <c r="B32" s="30"/>
      <c r="C32" s="30"/>
      <c r="D32" s="30"/>
      <c r="E32" s="30"/>
      <c r="F32" s="30"/>
      <c r="G32" s="30"/>
      <c r="H32" s="30"/>
      <c r="I32" s="31"/>
      <c r="J32" s="8" t="s">
        <v>40</v>
      </c>
      <c r="K32" s="6">
        <f>$K$18*$K$21/12*43560</f>
        <v>23794.65</v>
      </c>
      <c r="L32" s="1" t="s">
        <v>6</v>
      </c>
      <c r="M32" s="1" t="s">
        <v>18</v>
      </c>
      <c r="N32" s="1"/>
      <c r="O32" s="1"/>
      <c r="P32" s="1"/>
      <c r="Q32" s="1"/>
    </row>
    <row r="33" spans="1:17" x14ac:dyDescent="0.25">
      <c r="A33" s="29"/>
      <c r="B33" s="30"/>
      <c r="C33" s="30"/>
      <c r="D33" s="30"/>
      <c r="E33" s="30"/>
      <c r="F33" s="30"/>
      <c r="G33" s="30"/>
      <c r="H33" s="30"/>
      <c r="I33" s="31"/>
      <c r="J33" s="8" t="s">
        <v>32</v>
      </c>
      <c r="K33" s="6">
        <f>K32+K31</f>
        <v>47589.3</v>
      </c>
      <c r="L33" s="1" t="s">
        <v>6</v>
      </c>
      <c r="M33" s="1" t="s">
        <v>18</v>
      </c>
      <c r="N33" s="1"/>
      <c r="O33" s="1"/>
      <c r="P33" s="1"/>
      <c r="Q33" s="1"/>
    </row>
    <row r="34" spans="1:17" x14ac:dyDescent="0.25">
      <c r="A34" s="29"/>
      <c r="B34" s="30"/>
      <c r="C34" s="30"/>
      <c r="D34" s="30"/>
      <c r="E34" s="30"/>
      <c r="F34" s="30"/>
      <c r="G34" s="30"/>
      <c r="H34" s="30"/>
      <c r="I34" s="31"/>
      <c r="J34" s="8" t="s">
        <v>33</v>
      </c>
      <c r="K34" s="6">
        <f>K33+K30</f>
        <v>235441.8</v>
      </c>
      <c r="L34" s="1" t="s">
        <v>6</v>
      </c>
      <c r="M34" s="1" t="s">
        <v>18</v>
      </c>
      <c r="N34" s="1"/>
      <c r="O34" s="10"/>
      <c r="P34" s="1"/>
      <c r="Q34" s="1"/>
    </row>
    <row r="35" spans="1:17" x14ac:dyDescent="0.25">
      <c r="A35" s="29"/>
      <c r="B35" s="30"/>
      <c r="C35" s="30"/>
      <c r="D35" s="30"/>
      <c r="E35" s="30"/>
      <c r="F35" s="30"/>
      <c r="G35" s="30"/>
      <c r="H35" s="30"/>
      <c r="I35" s="31"/>
      <c r="J35" s="7" t="s">
        <v>34</v>
      </c>
      <c r="K35" s="14"/>
      <c r="L35" s="1"/>
      <c r="M35" s="1"/>
      <c r="N35" s="1"/>
      <c r="O35" s="1"/>
      <c r="P35" s="1"/>
      <c r="Q35" s="1"/>
    </row>
    <row r="36" spans="1:17" x14ac:dyDescent="0.25">
      <c r="A36" s="29"/>
      <c r="B36" s="30"/>
      <c r="C36" s="30"/>
      <c r="D36" s="30"/>
      <c r="E36" s="30"/>
      <c r="F36" s="30"/>
      <c r="G36" s="30"/>
      <c r="H36" s="30"/>
      <c r="I36" s="31"/>
      <c r="J36" s="8" t="s">
        <v>35</v>
      </c>
      <c r="K36" s="6">
        <f>$K$23/12*43560*$K$20</f>
        <v>0</v>
      </c>
      <c r="L36" s="1" t="s">
        <v>6</v>
      </c>
      <c r="M36" s="1" t="s">
        <v>18</v>
      </c>
      <c r="N36" s="1"/>
      <c r="O36" s="1"/>
      <c r="P36" s="1"/>
      <c r="Q36" s="1"/>
    </row>
    <row r="37" spans="1:17" x14ac:dyDescent="0.25">
      <c r="A37" s="29"/>
      <c r="B37" s="30"/>
      <c r="C37" s="30"/>
      <c r="D37" s="30"/>
      <c r="E37" s="30"/>
      <c r="F37" s="30"/>
      <c r="G37" s="30"/>
      <c r="H37" s="30"/>
      <c r="I37" s="31"/>
      <c r="J37" s="8" t="s">
        <v>36</v>
      </c>
      <c r="K37" s="6">
        <f>$K$21*43560*$K$18/12</f>
        <v>23794.649999999998</v>
      </c>
      <c r="L37" s="1" t="s">
        <v>6</v>
      </c>
      <c r="M37" s="1" t="s">
        <v>18</v>
      </c>
      <c r="N37" s="1"/>
      <c r="O37" s="10"/>
      <c r="P37" s="1"/>
      <c r="Q37" s="1"/>
    </row>
    <row r="38" spans="1:17" x14ac:dyDescent="0.25">
      <c r="A38" s="29"/>
      <c r="B38" s="30"/>
      <c r="C38" s="30"/>
      <c r="D38" s="30"/>
      <c r="E38" s="30"/>
      <c r="F38" s="30"/>
      <c r="G38" s="30"/>
      <c r="H38" s="30"/>
      <c r="I38" s="31"/>
      <c r="J38" s="8" t="s">
        <v>37</v>
      </c>
      <c r="K38" s="6">
        <f>($K$19+$K$17)*43560*$K$22/12</f>
        <v>126487.34999999999</v>
      </c>
      <c r="L38" s="1" t="s">
        <v>6</v>
      </c>
      <c r="M38" s="1" t="s">
        <v>18</v>
      </c>
      <c r="N38" s="1"/>
      <c r="O38" s="10"/>
      <c r="P38" s="1"/>
      <c r="Q38" s="1"/>
    </row>
    <row r="39" spans="1:17" x14ac:dyDescent="0.25">
      <c r="A39" s="29"/>
      <c r="B39" s="30"/>
      <c r="C39" s="30"/>
      <c r="D39" s="30"/>
      <c r="E39" s="30"/>
      <c r="F39" s="30"/>
      <c r="G39" s="30"/>
      <c r="H39" s="30"/>
      <c r="I39" s="31"/>
      <c r="J39" s="8" t="s">
        <v>33</v>
      </c>
      <c r="K39" s="6">
        <f>K38+K37+K36</f>
        <v>150282</v>
      </c>
      <c r="L39" s="1" t="s">
        <v>6</v>
      </c>
      <c r="M39" s="1" t="s">
        <v>18</v>
      </c>
      <c r="N39" s="10"/>
      <c r="O39" s="11"/>
      <c r="P39" s="1"/>
      <c r="Q39" s="1"/>
    </row>
    <row r="40" spans="1:17" x14ac:dyDescent="0.25">
      <c r="A40" s="29"/>
      <c r="B40" s="30"/>
      <c r="C40" s="30"/>
      <c r="D40" s="30"/>
      <c r="E40" s="30"/>
      <c r="F40" s="30"/>
      <c r="G40" s="30"/>
      <c r="H40" s="30"/>
      <c r="I40" s="31"/>
      <c r="J40" s="8" t="s">
        <v>41</v>
      </c>
      <c r="K40" s="6">
        <f>K34-K39</f>
        <v>85159.799999999988</v>
      </c>
      <c r="L40" s="1" t="s">
        <v>6</v>
      </c>
      <c r="M40" s="1" t="s">
        <v>18</v>
      </c>
      <c r="N40" s="1"/>
      <c r="O40" s="1"/>
      <c r="P40" s="1"/>
      <c r="Q40" s="1"/>
    </row>
    <row r="41" spans="1:17" x14ac:dyDescent="0.25">
      <c r="A41" s="29"/>
      <c r="B41" s="30"/>
      <c r="C41" s="30"/>
      <c r="D41" s="30"/>
      <c r="E41" s="30"/>
      <c r="F41" s="30"/>
      <c r="G41" s="30"/>
      <c r="H41" s="30"/>
      <c r="I41" s="31"/>
      <c r="J41" s="8" t="s">
        <v>32</v>
      </c>
      <c r="K41" s="6">
        <f>K33</f>
        <v>47589.3</v>
      </c>
      <c r="L41" s="1" t="s">
        <v>6</v>
      </c>
      <c r="M41" s="1" t="s">
        <v>18</v>
      </c>
      <c r="N41" s="1"/>
      <c r="O41" s="1"/>
      <c r="P41" s="1"/>
      <c r="Q41" s="1"/>
    </row>
    <row r="42" spans="1:17" x14ac:dyDescent="0.25">
      <c r="A42" s="29"/>
      <c r="B42" s="30"/>
      <c r="C42" s="30"/>
      <c r="D42" s="30"/>
      <c r="E42" s="30"/>
      <c r="F42" s="30"/>
      <c r="G42" s="30"/>
      <c r="H42" s="30"/>
      <c r="I42" s="31"/>
      <c r="J42" s="8" t="s">
        <v>31</v>
      </c>
      <c r="K42" s="6">
        <f>K39-K41</f>
        <v>102692.7</v>
      </c>
      <c r="L42" s="1" t="s">
        <v>6</v>
      </c>
      <c r="M42" s="1" t="s">
        <v>18</v>
      </c>
      <c r="N42" s="1"/>
      <c r="O42" s="10"/>
      <c r="P42" s="1"/>
      <c r="Q42" s="1"/>
    </row>
    <row r="43" spans="1:17" x14ac:dyDescent="0.25">
      <c r="A43" s="29"/>
      <c r="B43" s="30"/>
      <c r="C43" s="30"/>
      <c r="D43" s="30"/>
      <c r="E43" s="30"/>
      <c r="F43" s="30"/>
      <c r="G43" s="30"/>
      <c r="H43" s="30"/>
      <c r="I43" s="31"/>
      <c r="J43" s="8" t="s">
        <v>44</v>
      </c>
      <c r="K43" s="15">
        <f>K42/$K$23/43560*12</f>
        <v>1.2573333333333334</v>
      </c>
      <c r="L43" s="1" t="s">
        <v>2</v>
      </c>
      <c r="M43" s="1" t="s">
        <v>18</v>
      </c>
      <c r="N43" s="1"/>
      <c r="O43" s="1"/>
      <c r="P43" s="1"/>
      <c r="Q43" s="1"/>
    </row>
    <row r="44" spans="1:17" x14ac:dyDescent="0.25">
      <c r="A44" s="29"/>
      <c r="B44" s="30"/>
      <c r="C44" s="30"/>
      <c r="D44" s="30"/>
      <c r="E44" s="30"/>
      <c r="F44" s="30"/>
      <c r="G44" s="30"/>
      <c r="H44" s="30"/>
      <c r="I44" s="31"/>
      <c r="J44" s="8"/>
      <c r="K44" s="14"/>
      <c r="L44" s="1"/>
      <c r="M44" s="1"/>
    </row>
    <row r="45" spans="1:17" x14ac:dyDescent="0.25">
      <c r="J45" s="7" t="s">
        <v>42</v>
      </c>
      <c r="K45" s="14"/>
      <c r="L45" s="1"/>
      <c r="M45" s="1"/>
    </row>
    <row r="46" spans="1:17" x14ac:dyDescent="0.25">
      <c r="A46" s="26" t="s">
        <v>57</v>
      </c>
      <c r="B46" s="27"/>
      <c r="C46" s="27"/>
      <c r="D46" s="27"/>
      <c r="E46" s="27"/>
      <c r="F46" s="27"/>
      <c r="G46" s="27"/>
      <c r="H46" s="27"/>
      <c r="I46" s="28"/>
      <c r="J46" s="8" t="s">
        <v>24</v>
      </c>
      <c r="K46" s="16">
        <f>$K$24*43560*($K$19+$K$20)/12</f>
        <v>8348.9999999999982</v>
      </c>
      <c r="L46" s="1" t="s">
        <v>6</v>
      </c>
      <c r="M46" s="1" t="s">
        <v>18</v>
      </c>
    </row>
    <row r="47" spans="1:17" ht="18" x14ac:dyDescent="0.35">
      <c r="A47" s="29"/>
      <c r="B47" s="30"/>
      <c r="C47" s="30"/>
      <c r="D47" s="30"/>
      <c r="E47" s="30"/>
      <c r="F47" s="30"/>
      <c r="G47" s="30"/>
      <c r="H47" s="30"/>
      <c r="I47" s="31"/>
      <c r="J47" s="8" t="s">
        <v>16</v>
      </c>
      <c r="K47" s="16">
        <f>(K19-K43)*43560*0.092</f>
        <v>4178.5075199999992</v>
      </c>
      <c r="L47" s="1" t="s">
        <v>6</v>
      </c>
      <c r="M47" s="1" t="s">
        <v>18</v>
      </c>
    </row>
    <row r="48" spans="1:17" x14ac:dyDescent="0.25">
      <c r="A48" s="29"/>
      <c r="B48" s="30"/>
      <c r="C48" s="30"/>
      <c r="D48" s="30"/>
      <c r="E48" s="30"/>
      <c r="F48" s="30"/>
      <c r="G48" s="30"/>
      <c r="H48" s="30"/>
      <c r="I48" s="31"/>
      <c r="J48" s="8" t="s">
        <v>25</v>
      </c>
      <c r="K48" s="17">
        <f>K47/K46*100</f>
        <v>50.048000000000002</v>
      </c>
      <c r="L48" s="1" t="s">
        <v>26</v>
      </c>
      <c r="M48" s="1" t="s">
        <v>18</v>
      </c>
    </row>
    <row r="49" spans="1:13" x14ac:dyDescent="0.25">
      <c r="A49" s="32"/>
      <c r="B49" s="33"/>
      <c r="C49" s="33"/>
      <c r="D49" s="33"/>
      <c r="E49" s="33"/>
      <c r="F49" s="33"/>
      <c r="G49" s="33"/>
      <c r="H49" s="33"/>
      <c r="I49" s="34"/>
      <c r="J49" s="8" t="s">
        <v>46</v>
      </c>
      <c r="K49" s="16">
        <f>K46-K47</f>
        <v>4170.492479999999</v>
      </c>
      <c r="L49" s="1" t="s">
        <v>6</v>
      </c>
      <c r="M49" s="1" t="s">
        <v>18</v>
      </c>
    </row>
  </sheetData>
  <sheetProtection password="C16D" sheet="1" objects="1" scenarios="1"/>
  <mergeCells count="11">
    <mergeCell ref="A18:H18"/>
    <mergeCell ref="A20:H20"/>
    <mergeCell ref="A27:I44"/>
    <mergeCell ref="J1:Q3"/>
    <mergeCell ref="A24:H24"/>
    <mergeCell ref="A46:I49"/>
    <mergeCell ref="A17:H17"/>
    <mergeCell ref="A19:H19"/>
    <mergeCell ref="A21:H21"/>
    <mergeCell ref="A22:H22"/>
    <mergeCell ref="A23:H2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Sheet2!$A$2:$A$5</xm:f>
          </x14:formula1>
          <xm:sqref>K13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Sheet2</vt:lpstr>
      <vt:lpstr>Example</vt:lpstr>
    </vt:vector>
  </TitlesOfParts>
  <Company>PCA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Trojan, Mike</dc:creator>
  <cp:lastModifiedBy>Trojan, Mike</cp:lastModifiedBy>
  <dcterms:created xsi:type="dcterms:W3CDTF">2014-09-23T13:05:19Z</dcterms:created>
  <dcterms:modified xsi:type="dcterms:W3CDTF">2016-02-22T14:38:40Z</dcterms:modified>
</cp:coreProperties>
</file>