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Public\Manual\contracts\Master contract\work orders\MIDS calculator\"/>
    </mc:Choice>
  </mc:AlternateContent>
  <bookViews>
    <workbookView xWindow="480" yWindow="30" windowWidth="18195" windowHeight="11310"/>
  </bookViews>
  <sheets>
    <sheet name="Calculations" sheetId="2" r:id="rId1"/>
    <sheet name="Examples" sheetId="3" r:id="rId2"/>
  </sheets>
  <calcPr calcId="162913"/>
</workbook>
</file>

<file path=xl/calcChain.xml><?xml version="1.0" encoding="utf-8"?>
<calcChain xmlns="http://schemas.openxmlformats.org/spreadsheetml/2006/main">
  <c r="C77" i="2" l="1"/>
  <c r="C79" i="2" s="1"/>
  <c r="C80" i="2" s="1"/>
  <c r="C76" i="2"/>
  <c r="C75" i="2"/>
  <c r="C70" i="2"/>
  <c r="C51" i="3"/>
  <c r="C50" i="3"/>
  <c r="C49" i="3"/>
  <c r="C44" i="3"/>
  <c r="C34" i="3"/>
  <c r="C36" i="3" s="1"/>
  <c r="C37" i="3" s="1"/>
  <c r="C33" i="3"/>
  <c r="C32" i="3"/>
  <c r="C25" i="3"/>
  <c r="C14" i="3"/>
  <c r="C13" i="3"/>
  <c r="C9" i="3"/>
  <c r="C15" i="3" s="1"/>
  <c r="C7" i="3"/>
  <c r="C54" i="3" l="1"/>
  <c r="C53" i="3"/>
  <c r="C17" i="3"/>
  <c r="C18" i="3" s="1"/>
  <c r="C35" i="2"/>
  <c r="C41" i="2" s="1"/>
  <c r="C43" i="2" l="1"/>
  <c r="C58" i="2" l="1"/>
  <c r="C60" i="2" l="1"/>
  <c r="C62" i="2" s="1"/>
  <c r="C39" i="2" l="1"/>
  <c r="C59" i="2" l="1"/>
  <c r="C51" i="2"/>
  <c r="C63" i="2" l="1"/>
  <c r="C33" i="2"/>
  <c r="C40" i="2"/>
  <c r="C44" i="2" l="1"/>
</calcChain>
</file>

<file path=xl/sharedStrings.xml><?xml version="1.0" encoding="utf-8"?>
<sst xmlns="http://schemas.openxmlformats.org/spreadsheetml/2006/main" count="125" uniqueCount="34">
  <si>
    <t>Pipe length (ft)</t>
  </si>
  <si>
    <t>Number of pipes</t>
  </si>
  <si>
    <t>Width of basin (ft)</t>
  </si>
  <si>
    <t>Value</t>
  </si>
  <si>
    <t>Input</t>
  </si>
  <si>
    <t>Type of device</t>
  </si>
  <si>
    <r>
      <t>Overflow depth (D</t>
    </r>
    <r>
      <rPr>
        <vertAlign val="subscript"/>
        <sz val="11"/>
        <color theme="1"/>
        <rFont val="Calibri"/>
        <family val="2"/>
        <scheme val="minor"/>
      </rPr>
      <t>O</t>
    </r>
    <r>
      <rPr>
        <sz val="11"/>
        <color theme="1"/>
        <rFont val="Calibri"/>
        <family val="2"/>
        <scheme val="minor"/>
      </rPr>
      <t>) (ft)</t>
    </r>
  </si>
  <si>
    <r>
      <t>Depth of engineered media (D</t>
    </r>
    <r>
      <rPr>
        <vertAlign val="subscript"/>
        <sz val="11"/>
        <color theme="1"/>
        <rFont val="Calibri"/>
        <family val="2"/>
        <scheme val="minor"/>
      </rPr>
      <t>M</t>
    </r>
    <r>
      <rPr>
        <sz val="11"/>
        <color theme="1"/>
        <rFont val="Calibri"/>
        <family val="2"/>
        <scheme val="minor"/>
      </rPr>
      <t>)</t>
    </r>
  </si>
  <si>
    <t>Length of basin (ft)</t>
  </si>
  <si>
    <r>
      <t>Total volume (ft</t>
    </r>
    <r>
      <rPr>
        <vertAlign val="superscript"/>
        <sz val="11"/>
        <color theme="1"/>
        <rFont val="Calibri"/>
        <family val="2"/>
        <scheme val="minor"/>
      </rPr>
      <t>3</t>
    </r>
    <r>
      <rPr>
        <sz val="11"/>
        <color theme="1"/>
        <rFont val="Calibri"/>
        <family val="2"/>
        <scheme val="minor"/>
      </rPr>
      <t>)</t>
    </r>
  </si>
  <si>
    <r>
      <t>Engineered media storage volume below pipes (V</t>
    </r>
    <r>
      <rPr>
        <vertAlign val="subscript"/>
        <sz val="11"/>
        <color theme="1"/>
        <rFont val="Calibri"/>
        <family val="2"/>
        <scheme val="minor"/>
      </rPr>
      <t>M</t>
    </r>
    <r>
      <rPr>
        <sz val="11"/>
        <color theme="1"/>
        <rFont val="Calibri"/>
        <family val="2"/>
        <scheme val="minor"/>
      </rPr>
      <t>)</t>
    </r>
  </si>
  <si>
    <t>Porosity of engineered media</t>
  </si>
  <si>
    <t>Water stored in media adjacent to pipes</t>
  </si>
  <si>
    <r>
      <t>Pipe/storage device volume (V</t>
    </r>
    <r>
      <rPr>
        <vertAlign val="subscript"/>
        <sz val="11"/>
        <color theme="1"/>
        <rFont val="Calibri"/>
        <family val="2"/>
        <scheme val="minor"/>
      </rPr>
      <t>p</t>
    </r>
    <r>
      <rPr>
        <sz val="11"/>
        <color theme="1"/>
        <rFont val="Calibri"/>
        <family val="2"/>
        <scheme val="minor"/>
      </rPr>
      <t>) (ft</t>
    </r>
    <r>
      <rPr>
        <vertAlign val="superscript"/>
        <sz val="11"/>
        <color theme="1"/>
        <rFont val="Calibri"/>
        <family val="2"/>
        <scheme val="minor"/>
      </rPr>
      <t>3</t>
    </r>
    <r>
      <rPr>
        <sz val="11"/>
        <color theme="1"/>
        <rFont val="Calibri"/>
        <family val="2"/>
        <scheme val="minor"/>
      </rPr>
      <t>)</t>
    </r>
  </si>
  <si>
    <r>
      <t>Porosity of media adjacent to pipes (ft</t>
    </r>
    <r>
      <rPr>
        <vertAlign val="superscript"/>
        <sz val="11"/>
        <color theme="1"/>
        <rFont val="Calibri"/>
        <family val="2"/>
        <scheme val="minor"/>
      </rPr>
      <t>3</t>
    </r>
    <r>
      <rPr>
        <sz val="11"/>
        <color theme="1"/>
        <rFont val="Calibri"/>
        <family val="2"/>
        <scheme val="minor"/>
      </rPr>
      <t>)</t>
    </r>
  </si>
  <si>
    <t>Water stored in pipes</t>
  </si>
  <si>
    <t>Height of pipe at first turn - H1 (ft)</t>
  </si>
  <si>
    <t>Max width of pipe - W1</t>
  </si>
  <si>
    <t>Length of pipe (ft)</t>
  </si>
  <si>
    <t>Rectangular or Hexagon half pipe    (If pipe is rectangular, enter "0" for height of pipe at first turn)</t>
  </si>
  <si>
    <r>
      <t>This spreadsheet can be used to calculate input volumes for the Underground infiltration bmp in the MIDS calculator. Two values are needed for the calculator.        1. Engineered media storage volume (V</t>
    </r>
    <r>
      <rPr>
        <vertAlign val="subscript"/>
        <sz val="11"/>
        <color theme="1"/>
        <rFont val="Calibri"/>
        <family val="2"/>
        <scheme val="minor"/>
      </rPr>
      <t>M</t>
    </r>
    <r>
      <rPr>
        <sz val="11"/>
        <color theme="1"/>
        <rFont val="Calibri"/>
        <family val="2"/>
        <scheme val="minor"/>
      </rPr>
      <t>) is the amount of water stored in engineered media below the infiltration pipes.                                                                                          2. Pipe/storage device volume (Vp) is the volume of water stored in the pipes and the media adjacent to the pipes. It does not include water stored in engineered media below the pipes. To calculate these volumes, choose the type of device and fill in all green input cells. Cells with formulas are protected. Once inputs have been entered, the two volumes needed for the calculator, shown in salmon color, will be calculated.</t>
    </r>
  </si>
  <si>
    <r>
      <t>Water stored in pipes (ft</t>
    </r>
    <r>
      <rPr>
        <vertAlign val="superscript"/>
        <sz val="11"/>
        <color theme="1"/>
        <rFont val="Calibri"/>
        <family val="2"/>
        <scheme val="minor"/>
      </rPr>
      <t>3</t>
    </r>
    <r>
      <rPr>
        <sz val="11"/>
        <color theme="1"/>
        <rFont val="Calibri"/>
        <family val="2"/>
        <scheme val="minor"/>
      </rPr>
      <t>)</t>
    </r>
  </si>
  <si>
    <r>
      <t>Engineered media surface area (A</t>
    </r>
    <r>
      <rPr>
        <vertAlign val="subscript"/>
        <sz val="11"/>
        <color theme="1"/>
        <rFont val="Calibri"/>
        <family val="2"/>
        <scheme val="minor"/>
      </rPr>
      <t>M</t>
    </r>
    <r>
      <rPr>
        <sz val="11"/>
        <color theme="1"/>
        <rFont val="Calibri"/>
        <family val="2"/>
        <scheme val="minor"/>
      </rPr>
      <t>)(ft</t>
    </r>
    <r>
      <rPr>
        <vertAlign val="superscript"/>
        <sz val="11"/>
        <color theme="1"/>
        <rFont val="Calibri"/>
        <family val="2"/>
        <scheme val="minor"/>
      </rPr>
      <t>2</t>
    </r>
    <r>
      <rPr>
        <sz val="11"/>
        <color theme="1"/>
        <rFont val="Calibri"/>
        <family val="2"/>
        <scheme val="minor"/>
      </rPr>
      <t>)</t>
    </r>
  </si>
  <si>
    <r>
      <t>Water stored in media adjacent to pipes (ft</t>
    </r>
    <r>
      <rPr>
        <vertAlign val="superscript"/>
        <sz val="11"/>
        <color theme="1"/>
        <rFont val="Calibri"/>
        <family val="2"/>
        <scheme val="minor"/>
      </rPr>
      <t>3</t>
    </r>
    <r>
      <rPr>
        <sz val="11"/>
        <color theme="1"/>
        <rFont val="Calibri"/>
        <family val="2"/>
        <scheme val="minor"/>
      </rPr>
      <t>)</t>
    </r>
  </si>
  <si>
    <t>User input</t>
  </si>
  <si>
    <t>Calculated value - not needed in MIDS calculator</t>
  </si>
  <si>
    <t>Calculated value - needed in MIDS calculator</t>
  </si>
  <si>
    <r>
      <t>Engineered media storage volume below pipes (V</t>
    </r>
    <r>
      <rPr>
        <vertAlign val="subscript"/>
        <sz val="11"/>
        <color theme="1"/>
        <rFont val="Calibri"/>
        <family val="2"/>
        <scheme val="minor"/>
      </rPr>
      <t>M</t>
    </r>
    <r>
      <rPr>
        <sz val="11"/>
        <color theme="1"/>
        <rFont val="Calibri"/>
        <family val="2"/>
        <scheme val="minor"/>
      </rPr>
      <t>) (ft</t>
    </r>
    <r>
      <rPr>
        <vertAlign val="superscript"/>
        <sz val="11"/>
        <color theme="1"/>
        <rFont val="Calibri"/>
        <family val="2"/>
        <scheme val="minor"/>
      </rPr>
      <t>3</t>
    </r>
    <r>
      <rPr>
        <sz val="11"/>
        <color theme="1"/>
        <rFont val="Calibri"/>
        <family val="2"/>
        <scheme val="minor"/>
      </rPr>
      <t>)</t>
    </r>
  </si>
  <si>
    <t>Width of pipe at bottom of outlet - W2</t>
  </si>
  <si>
    <t xml:space="preserve">These examples correspond with examples in the MN Stormwater Manual (https://stormwater.pca.state.mn.us/index.php?title=Guidance_on_calculating_volumes_for_underground_infiltration_BMPs_in_the_MIDS_calculator) </t>
  </si>
  <si>
    <t>Pipe radius (ft)</t>
  </si>
  <si>
    <t>Overflow depth + pipe radius (ft)</t>
  </si>
  <si>
    <t>Full circular pipes</t>
  </si>
  <si>
    <t>Half-circle pipes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</si>
</sst>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vertAlign val="subscript"/>
      <sz val="11"/>
      <color theme="1"/>
      <name val="Calibri"/>
      <family val="2"/>
      <scheme val="minor"/>
    </font>
    <font>
      <sz val="16"/>
      <color theme="1"/>
      <name val="Calibri"/>
      <family val="2"/>
      <scheme val="minor"/>
    </font>
    <font>
      <vertAlign val="superscript"/>
      <sz val="11"/>
      <color theme="1"/>
      <name val="Calibri"/>
      <family val="2"/>
      <scheme val="minor"/>
    </font>
    <font>
      <sz val="20"/>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
      <patternFill patternType="solid">
        <fgColor theme="9" tint="0.39994506668294322"/>
        <bgColor indexed="64"/>
      </patternFill>
    </fill>
    <fill>
      <patternFill patternType="solid">
        <fgColor theme="0" tint="-0.149967955565050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1">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center" vertical="center"/>
    </xf>
    <xf numFmtId="0" fontId="0" fillId="4"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xf>
    <xf numFmtId="1" fontId="0" fillId="5" borderId="1" xfId="0" applyNumberFormat="1" applyFill="1" applyBorder="1" applyAlignment="1" applyProtection="1">
      <alignment horizontal="center" vertical="center"/>
    </xf>
    <xf numFmtId="1" fontId="0" fillId="2" borderId="1" xfId="0" applyNumberFormat="1" applyFill="1" applyBorder="1" applyAlignment="1" applyProtection="1">
      <alignment horizontal="center" vertical="center"/>
    </xf>
    <xf numFmtId="1" fontId="0" fillId="0" borderId="1" xfId="0" applyNumberForma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5" fillId="0" borderId="13" xfId="0" applyFont="1" applyBorder="1" applyAlignment="1">
      <alignment horizontal="center" wrapText="1"/>
    </xf>
    <xf numFmtId="0" fontId="0" fillId="5" borderId="1" xfId="0"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533400</xdr:colOff>
      <xdr:row>27</xdr:row>
      <xdr:rowOff>133350</xdr:rowOff>
    </xdr:from>
    <xdr:to>
      <xdr:col>14</xdr:col>
      <xdr:colOff>219075</xdr:colOff>
      <xdr:row>43</xdr:row>
      <xdr:rowOff>104775</xdr:rowOff>
    </xdr:to>
    <xdr:grpSp>
      <xdr:nvGrpSpPr>
        <xdr:cNvPr id="53" name="Group 52"/>
        <xdr:cNvGrpSpPr/>
      </xdr:nvGrpSpPr>
      <xdr:grpSpPr>
        <a:xfrm>
          <a:off x="5572125" y="5276850"/>
          <a:ext cx="7124700" cy="3286125"/>
          <a:chOff x="381000" y="2054423"/>
          <a:chExt cx="7924800" cy="3203377"/>
        </a:xfrm>
      </xdr:grpSpPr>
      <xdr:sp macro="" textlink="">
        <xdr:nvSpPr>
          <xdr:cNvPr id="54" name="Rectangle 53"/>
          <xdr:cNvSpPr/>
        </xdr:nvSpPr>
        <xdr:spPr>
          <a:xfrm>
            <a:off x="609600" y="2054423"/>
            <a:ext cx="7696200" cy="32033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55" name="Group 54"/>
          <xdr:cNvGrpSpPr/>
        </xdr:nvGrpSpPr>
        <xdr:grpSpPr>
          <a:xfrm>
            <a:off x="381000" y="2054423"/>
            <a:ext cx="7696205" cy="3199048"/>
            <a:chOff x="381000" y="2054423"/>
            <a:chExt cx="7696205" cy="3199048"/>
          </a:xfrm>
        </xdr:grpSpPr>
        <xdr:grpSp>
          <xdr:nvGrpSpPr>
            <xdr:cNvPr id="56" name="Group 55"/>
            <xdr:cNvGrpSpPr/>
          </xdr:nvGrpSpPr>
          <xdr:grpSpPr>
            <a:xfrm>
              <a:off x="381000" y="2514601"/>
              <a:ext cx="7696205" cy="2738870"/>
              <a:chOff x="381000" y="2514601"/>
              <a:chExt cx="7696205" cy="2738870"/>
            </a:xfrm>
          </xdr:grpSpPr>
          <xdr:grpSp>
            <xdr:nvGrpSpPr>
              <xdr:cNvPr id="59" name="Group 58"/>
              <xdr:cNvGrpSpPr/>
            </xdr:nvGrpSpPr>
            <xdr:grpSpPr>
              <a:xfrm>
                <a:off x="381000" y="2514601"/>
                <a:ext cx="7696205" cy="2738870"/>
                <a:chOff x="381000" y="2514601"/>
                <a:chExt cx="7696205" cy="2738870"/>
              </a:xfrm>
            </xdr:grpSpPr>
            <xdr:pic>
              <xdr:nvPicPr>
                <xdr:cNvPr id="61" name="Picture 6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7" t="25682" r="10000" b="24899"/>
                <a:stretch/>
              </xdr:blipFill>
              <xdr:spPr>
                <a:xfrm>
                  <a:off x="3200401" y="2514601"/>
                  <a:ext cx="4800600" cy="1905000"/>
                </a:xfrm>
                <a:prstGeom prst="rect">
                  <a:avLst/>
                </a:prstGeom>
              </xdr:spPr>
            </xdr:pic>
            <xdr:sp macro="" textlink="">
              <xdr:nvSpPr>
                <xdr:cNvPr id="62" name="TextBox 4"/>
                <xdr:cNvSpPr txBox="1"/>
              </xdr:nvSpPr>
              <xdr:spPr>
                <a:xfrm>
                  <a:off x="895597" y="3380534"/>
                  <a:ext cx="2304803" cy="4535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a:t>Overflow depth </a:t>
                  </a:r>
                  <a:r>
                    <a:rPr lang="en-US" sz="1400"/>
                    <a:t>(D</a:t>
                  </a:r>
                  <a:r>
                    <a:rPr lang="en-US" sz="1400" baseline="-25000"/>
                    <a:t>o</a:t>
                  </a:r>
                  <a:r>
                    <a:rPr lang="en-US" sz="1400"/>
                    <a:t>)</a:t>
                  </a:r>
                </a:p>
              </xdr:txBody>
            </xdr:sp>
            <xdr:cxnSp macro="">
              <xdr:nvCxnSpPr>
                <xdr:cNvPr id="63" name="Straight Arrow Connector 62"/>
                <xdr:cNvCxnSpPr/>
              </xdr:nvCxnSpPr>
              <xdr:spPr>
                <a:xfrm>
                  <a:off x="3124200" y="3276600"/>
                  <a:ext cx="0" cy="685800"/>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flipH="1">
                  <a:off x="1127166" y="3276600"/>
                  <a:ext cx="6950038" cy="120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flipH="1">
                  <a:off x="1127166" y="3962403"/>
                  <a:ext cx="6950039" cy="57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TextBox 11"/>
                <xdr:cNvSpPr txBox="1"/>
              </xdr:nvSpPr>
              <xdr:spPr>
                <a:xfrm>
                  <a:off x="908462" y="3983272"/>
                  <a:ext cx="2407723" cy="4079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a:t>Depth of media (D</a:t>
                  </a:r>
                  <a:r>
                    <a:rPr lang="en-US" sz="1200" baseline="-25000"/>
                    <a:t>M</a:t>
                  </a:r>
                  <a:r>
                    <a:rPr lang="en-US" sz="1200"/>
                    <a:t>)</a:t>
                  </a:r>
                </a:p>
              </xdr:txBody>
            </xdr:sp>
            <xdr:sp macro="" textlink="">
              <xdr:nvSpPr>
                <xdr:cNvPr id="67" name="TextBox 12"/>
                <xdr:cNvSpPr txBox="1"/>
              </xdr:nvSpPr>
              <xdr:spPr>
                <a:xfrm>
                  <a:off x="4343400" y="4571999"/>
                  <a:ext cx="2743200" cy="6814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a:t>Engineered media storage volume below pipes (V</a:t>
                  </a:r>
                  <a:r>
                    <a:rPr lang="en-US" sz="1200" baseline="-25000"/>
                    <a:t>M</a:t>
                  </a:r>
                  <a:r>
                    <a:rPr lang="en-US" sz="1200"/>
                    <a:t>)</a:t>
                  </a:r>
                </a:p>
              </xdr:txBody>
            </xdr:sp>
            <xdr:cxnSp macro="">
              <xdr:nvCxnSpPr>
                <xdr:cNvPr id="68" name="Straight Arrow Connector 67"/>
                <xdr:cNvCxnSpPr/>
              </xdr:nvCxnSpPr>
              <xdr:spPr>
                <a:xfrm flipH="1" flipV="1">
                  <a:off x="5410200" y="4191000"/>
                  <a:ext cx="419100" cy="4572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9" name="Straight Arrow Connector 68"/>
                <xdr:cNvCxnSpPr/>
              </xdr:nvCxnSpPr>
              <xdr:spPr>
                <a:xfrm>
                  <a:off x="3124200" y="3962400"/>
                  <a:ext cx="0" cy="457200"/>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flipH="1" flipV="1">
                  <a:off x="1101436" y="4411886"/>
                  <a:ext cx="6975765" cy="771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 name="TextBox 21"/>
                <xdr:cNvSpPr txBox="1"/>
              </xdr:nvSpPr>
              <xdr:spPr>
                <a:xfrm>
                  <a:off x="381000" y="2667000"/>
                  <a:ext cx="2743200" cy="6814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200"/>
                    <a:t>Pipe/storage device volume (V</a:t>
                  </a:r>
                  <a:r>
                    <a:rPr lang="en-US" sz="1200" baseline="-25000"/>
                    <a:t>P</a:t>
                  </a:r>
                  <a:r>
                    <a:rPr lang="en-US" sz="1200"/>
                    <a:t>)</a:t>
                  </a:r>
                </a:p>
              </xdr:txBody>
            </xdr:sp>
            <xdr:cxnSp macro="">
              <xdr:nvCxnSpPr>
                <xdr:cNvPr id="72" name="Straight Arrow Connector 71"/>
                <xdr:cNvCxnSpPr/>
              </xdr:nvCxnSpPr>
              <xdr:spPr>
                <a:xfrm>
                  <a:off x="3124200" y="2937302"/>
                  <a:ext cx="1371600" cy="6440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3" name="Right Arrow 72"/>
                <xdr:cNvSpPr/>
              </xdr:nvSpPr>
              <xdr:spPr>
                <a:xfrm rot="5400000">
                  <a:off x="6838953" y="3943352"/>
                  <a:ext cx="952496"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4" name="Right Arrow 73"/>
                <xdr:cNvSpPr/>
              </xdr:nvSpPr>
              <xdr:spPr>
                <a:xfrm rot="5400000">
                  <a:off x="5772153" y="3943352"/>
                  <a:ext cx="952496"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5" name="Right Arrow 74"/>
                <xdr:cNvSpPr/>
              </xdr:nvSpPr>
              <xdr:spPr>
                <a:xfrm rot="5400000">
                  <a:off x="4572002" y="3924303"/>
                  <a:ext cx="952496" cy="3429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6" name="Right Arrow 75"/>
                <xdr:cNvSpPr/>
              </xdr:nvSpPr>
              <xdr:spPr>
                <a:xfrm rot="5400000">
                  <a:off x="3486152" y="3943351"/>
                  <a:ext cx="952497"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xnSp macro="">
            <xdr:nvCxnSpPr>
              <xdr:cNvPr id="60" name="Straight Arrow Connector 59"/>
              <xdr:cNvCxnSpPr/>
            </xdr:nvCxnSpPr>
            <xdr:spPr>
              <a:xfrm>
                <a:off x="2971800" y="2974777"/>
                <a:ext cx="457200" cy="4923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xnSp macro="">
          <xdr:nvCxnSpPr>
            <xdr:cNvPr id="57" name="Straight Arrow Connector 56"/>
            <xdr:cNvCxnSpPr/>
          </xdr:nvCxnSpPr>
          <xdr:spPr>
            <a:xfrm>
              <a:off x="3200401" y="2431537"/>
              <a:ext cx="480060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8" name="TextBox 45"/>
            <xdr:cNvSpPr txBox="1"/>
          </xdr:nvSpPr>
          <xdr:spPr>
            <a:xfrm>
              <a:off x="4248150" y="2054423"/>
              <a:ext cx="2743200" cy="4079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a:t>Width of basin</a:t>
              </a:r>
            </a:p>
          </xdr:txBody>
        </xdr:sp>
      </xdr:grpSp>
    </xdr:grpSp>
    <xdr:clientData/>
  </xdr:twoCellAnchor>
  <xdr:twoCellAnchor>
    <xdr:from>
      <xdr:col>3</xdr:col>
      <xdr:colOff>0</xdr:colOff>
      <xdr:row>1</xdr:row>
      <xdr:rowOff>0</xdr:rowOff>
    </xdr:from>
    <xdr:to>
      <xdr:col>10</xdr:col>
      <xdr:colOff>561975</xdr:colOff>
      <xdr:row>22</xdr:row>
      <xdr:rowOff>41077</xdr:rowOff>
    </xdr:to>
    <xdr:grpSp>
      <xdr:nvGrpSpPr>
        <xdr:cNvPr id="125" name="Group 124"/>
        <xdr:cNvGrpSpPr/>
      </xdr:nvGrpSpPr>
      <xdr:grpSpPr>
        <a:xfrm>
          <a:off x="5648325" y="190500"/>
          <a:ext cx="4953000" cy="4041577"/>
          <a:chOff x="3124200" y="2054423"/>
          <a:chExt cx="4953000" cy="4041577"/>
        </a:xfrm>
      </xdr:grpSpPr>
      <xdr:sp macro="" textlink="">
        <xdr:nvSpPr>
          <xdr:cNvPr id="126" name="Rectangle 125"/>
          <xdr:cNvSpPr/>
        </xdr:nvSpPr>
        <xdr:spPr>
          <a:xfrm>
            <a:off x="3124200" y="2054423"/>
            <a:ext cx="4953000" cy="40415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127" name="Group 126"/>
          <xdr:cNvGrpSpPr/>
        </xdr:nvGrpSpPr>
        <xdr:grpSpPr>
          <a:xfrm>
            <a:off x="3200401" y="2054423"/>
            <a:ext cx="4800600" cy="2669979"/>
            <a:chOff x="3200401" y="2054423"/>
            <a:chExt cx="4800600" cy="2669979"/>
          </a:xfrm>
        </xdr:grpSpPr>
        <xdr:grpSp>
          <xdr:nvGrpSpPr>
            <xdr:cNvPr id="136" name="Group 135"/>
            <xdr:cNvGrpSpPr/>
          </xdr:nvGrpSpPr>
          <xdr:grpSpPr>
            <a:xfrm>
              <a:off x="3200401" y="2514601"/>
              <a:ext cx="4800600" cy="2209801"/>
              <a:chOff x="3200401" y="2514601"/>
              <a:chExt cx="4800600" cy="2209801"/>
            </a:xfrm>
          </xdr:grpSpPr>
          <xdr:pic>
            <xdr:nvPicPr>
              <xdr:cNvPr id="139" name="Picture 138"/>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37" t="25682" r="10000" b="24899"/>
              <a:stretch/>
            </xdr:blipFill>
            <xdr:spPr>
              <a:xfrm>
                <a:off x="3200401" y="2514601"/>
                <a:ext cx="4800600" cy="1905000"/>
              </a:xfrm>
              <a:prstGeom prst="rect">
                <a:avLst/>
              </a:prstGeom>
            </xdr:spPr>
          </xdr:pic>
          <xdr:sp macro="" textlink="">
            <xdr:nvSpPr>
              <xdr:cNvPr id="140" name="Right Arrow 139"/>
              <xdr:cNvSpPr/>
            </xdr:nvSpPr>
            <xdr:spPr>
              <a:xfrm rot="5400000">
                <a:off x="6762752" y="4019552"/>
                <a:ext cx="1104897"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1" name="Right Arrow 140"/>
              <xdr:cNvSpPr/>
            </xdr:nvSpPr>
            <xdr:spPr>
              <a:xfrm rot="5400000">
                <a:off x="5695952" y="4019552"/>
                <a:ext cx="1104897"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2" name="Right Arrow 141"/>
              <xdr:cNvSpPr/>
            </xdr:nvSpPr>
            <xdr:spPr>
              <a:xfrm rot="5400000">
                <a:off x="4495801" y="4000503"/>
                <a:ext cx="1104897" cy="3429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43" name="Right Arrow 142"/>
              <xdr:cNvSpPr/>
            </xdr:nvSpPr>
            <xdr:spPr>
              <a:xfrm rot="5400000">
                <a:off x="3409951" y="4019553"/>
                <a:ext cx="1104899"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xnSp macro="">
          <xdr:nvCxnSpPr>
            <xdr:cNvPr id="137" name="Straight Arrow Connector 136"/>
            <xdr:cNvCxnSpPr/>
          </xdr:nvCxnSpPr>
          <xdr:spPr>
            <a:xfrm>
              <a:off x="3200401" y="2362200"/>
              <a:ext cx="480060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8" name="TextBox 7"/>
            <xdr:cNvSpPr txBox="1"/>
          </xdr:nvSpPr>
          <xdr:spPr>
            <a:xfrm>
              <a:off x="4248150" y="2054423"/>
              <a:ext cx="274320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Width of basin</a:t>
              </a:r>
            </a:p>
          </xdr:txBody>
        </xdr:sp>
      </xdr:grpSp>
      <xdr:sp macro="" textlink="">
        <xdr:nvSpPr>
          <xdr:cNvPr id="128" name="Rectangle 127"/>
          <xdr:cNvSpPr/>
        </xdr:nvSpPr>
        <xdr:spPr>
          <a:xfrm>
            <a:off x="3200401" y="3276600"/>
            <a:ext cx="4800600" cy="685800"/>
          </a:xfrm>
          <a:prstGeom prst="rect">
            <a:avLst/>
          </a:prstGeom>
          <a:solidFill>
            <a:srgbClr val="00B0F0">
              <a:alpha val="26000"/>
            </a:srgb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9" name="Rectangle 128"/>
          <xdr:cNvSpPr/>
        </xdr:nvSpPr>
        <xdr:spPr>
          <a:xfrm>
            <a:off x="3200401" y="3962400"/>
            <a:ext cx="4800600" cy="457201"/>
          </a:xfrm>
          <a:prstGeom prst="rect">
            <a:avLst/>
          </a:prstGeom>
          <a:solidFill>
            <a:srgbClr val="00B050">
              <a:alpha val="50000"/>
            </a:srgb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30" name="Freeform 129"/>
          <xdr:cNvSpPr/>
        </xdr:nvSpPr>
        <xdr:spPr>
          <a:xfrm>
            <a:off x="3204839" y="3275860"/>
            <a:ext cx="577048" cy="692458"/>
          </a:xfrm>
          <a:custGeom>
            <a:avLst/>
            <a:gdLst>
              <a:gd name="connsiteX0" fmla="*/ 0 w 577048"/>
              <a:gd name="connsiteY0" fmla="*/ 0 h 692458"/>
              <a:gd name="connsiteX1" fmla="*/ 577048 w 577048"/>
              <a:gd name="connsiteY1" fmla="*/ 0 h 692458"/>
              <a:gd name="connsiteX2" fmla="*/ 461639 w 577048"/>
              <a:gd name="connsiteY2" fmla="*/ 168676 h 692458"/>
              <a:gd name="connsiteX3" fmla="*/ 381740 w 577048"/>
              <a:gd name="connsiteY3" fmla="*/ 346229 h 692458"/>
              <a:gd name="connsiteX4" fmla="*/ 346229 w 577048"/>
              <a:gd name="connsiteY4" fmla="*/ 532660 h 692458"/>
              <a:gd name="connsiteX5" fmla="*/ 346229 w 577048"/>
              <a:gd name="connsiteY5" fmla="*/ 692458 h 692458"/>
              <a:gd name="connsiteX6" fmla="*/ 0 w 577048"/>
              <a:gd name="connsiteY6" fmla="*/ 692458 h 692458"/>
              <a:gd name="connsiteX7" fmla="*/ 0 w 577048"/>
              <a:gd name="connsiteY7" fmla="*/ 0 h 6924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77048" h="692458">
                <a:moveTo>
                  <a:pt x="0" y="0"/>
                </a:moveTo>
                <a:lnTo>
                  <a:pt x="577048" y="0"/>
                </a:lnTo>
                <a:lnTo>
                  <a:pt x="461639" y="168676"/>
                </a:lnTo>
                <a:lnTo>
                  <a:pt x="381740" y="346229"/>
                </a:lnTo>
                <a:lnTo>
                  <a:pt x="346229" y="532660"/>
                </a:lnTo>
                <a:lnTo>
                  <a:pt x="346229" y="692458"/>
                </a:lnTo>
                <a:lnTo>
                  <a:pt x="0" y="692458"/>
                </a:lnTo>
                <a:lnTo>
                  <a:pt x="0" y="0"/>
                </a:lnTo>
                <a:close/>
              </a:path>
            </a:pathLst>
          </a:custGeom>
          <a:solidFill>
            <a:srgbClr val="FF0000">
              <a:alpha val="50000"/>
            </a:srgb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31" name="Freeform 130"/>
          <xdr:cNvSpPr/>
        </xdr:nvSpPr>
        <xdr:spPr>
          <a:xfrm>
            <a:off x="7537142" y="3284738"/>
            <a:ext cx="470516" cy="674703"/>
          </a:xfrm>
          <a:custGeom>
            <a:avLst/>
            <a:gdLst>
              <a:gd name="connsiteX0" fmla="*/ 0 w 470516"/>
              <a:gd name="connsiteY0" fmla="*/ 0 h 674703"/>
              <a:gd name="connsiteX1" fmla="*/ 470516 w 470516"/>
              <a:gd name="connsiteY1" fmla="*/ 0 h 674703"/>
              <a:gd name="connsiteX2" fmla="*/ 461639 w 470516"/>
              <a:gd name="connsiteY2" fmla="*/ 674703 h 674703"/>
              <a:gd name="connsiteX3" fmla="*/ 230819 w 470516"/>
              <a:gd name="connsiteY3" fmla="*/ 656947 h 674703"/>
              <a:gd name="connsiteX4" fmla="*/ 221941 w 470516"/>
              <a:gd name="connsiteY4" fmla="*/ 461639 h 674703"/>
              <a:gd name="connsiteX5" fmla="*/ 168675 w 470516"/>
              <a:gd name="connsiteY5" fmla="*/ 284085 h 674703"/>
              <a:gd name="connsiteX6" fmla="*/ 97654 w 470516"/>
              <a:gd name="connsiteY6" fmla="*/ 133165 h 674703"/>
              <a:gd name="connsiteX7" fmla="*/ 0 w 470516"/>
              <a:gd name="connsiteY7" fmla="*/ 0 h 6747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70516" h="674703">
                <a:moveTo>
                  <a:pt x="0" y="0"/>
                </a:moveTo>
                <a:lnTo>
                  <a:pt x="470516" y="0"/>
                </a:lnTo>
                <a:lnTo>
                  <a:pt x="461639" y="674703"/>
                </a:lnTo>
                <a:lnTo>
                  <a:pt x="230819" y="656947"/>
                </a:lnTo>
                <a:lnTo>
                  <a:pt x="221941" y="461639"/>
                </a:lnTo>
                <a:lnTo>
                  <a:pt x="168675" y="284085"/>
                </a:lnTo>
                <a:lnTo>
                  <a:pt x="97654" y="133165"/>
                </a:lnTo>
                <a:lnTo>
                  <a:pt x="0" y="0"/>
                </a:lnTo>
                <a:close/>
              </a:path>
            </a:pathLst>
          </a:custGeom>
          <a:solidFill>
            <a:srgbClr val="FF0000">
              <a:alpha val="50000"/>
            </a:srgb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32" name="Freeform 131"/>
          <xdr:cNvSpPr/>
        </xdr:nvSpPr>
        <xdr:spPr>
          <a:xfrm>
            <a:off x="5308847" y="3284738"/>
            <a:ext cx="692458" cy="674703"/>
          </a:xfrm>
          <a:custGeom>
            <a:avLst/>
            <a:gdLst>
              <a:gd name="connsiteX0" fmla="*/ 0 w 692458"/>
              <a:gd name="connsiteY0" fmla="*/ 0 h 674703"/>
              <a:gd name="connsiteX1" fmla="*/ 692458 w 692458"/>
              <a:gd name="connsiteY1" fmla="*/ 0 h 674703"/>
              <a:gd name="connsiteX2" fmla="*/ 585926 w 692458"/>
              <a:gd name="connsiteY2" fmla="*/ 150920 h 674703"/>
              <a:gd name="connsiteX3" fmla="*/ 514904 w 692458"/>
              <a:gd name="connsiteY3" fmla="*/ 319596 h 674703"/>
              <a:gd name="connsiteX4" fmla="*/ 470516 w 692458"/>
              <a:gd name="connsiteY4" fmla="*/ 452761 h 674703"/>
              <a:gd name="connsiteX5" fmla="*/ 452761 w 692458"/>
              <a:gd name="connsiteY5" fmla="*/ 674703 h 674703"/>
              <a:gd name="connsiteX6" fmla="*/ 239697 w 692458"/>
              <a:gd name="connsiteY6" fmla="*/ 674703 h 674703"/>
              <a:gd name="connsiteX7" fmla="*/ 230819 w 692458"/>
              <a:gd name="connsiteY7" fmla="*/ 514905 h 674703"/>
              <a:gd name="connsiteX8" fmla="*/ 177553 w 692458"/>
              <a:gd name="connsiteY8" fmla="*/ 310718 h 674703"/>
              <a:gd name="connsiteX9" fmla="*/ 106532 w 692458"/>
              <a:gd name="connsiteY9" fmla="*/ 133165 h 674703"/>
              <a:gd name="connsiteX10" fmla="*/ 0 w 692458"/>
              <a:gd name="connsiteY10" fmla="*/ 0 h 6747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692458" h="674703">
                <a:moveTo>
                  <a:pt x="0" y="0"/>
                </a:moveTo>
                <a:lnTo>
                  <a:pt x="692458" y="0"/>
                </a:lnTo>
                <a:lnTo>
                  <a:pt x="585926" y="150920"/>
                </a:lnTo>
                <a:lnTo>
                  <a:pt x="514904" y="319596"/>
                </a:lnTo>
                <a:lnTo>
                  <a:pt x="470516" y="452761"/>
                </a:lnTo>
                <a:lnTo>
                  <a:pt x="452761" y="674703"/>
                </a:lnTo>
                <a:lnTo>
                  <a:pt x="239697" y="674703"/>
                </a:lnTo>
                <a:lnTo>
                  <a:pt x="230819" y="514905"/>
                </a:lnTo>
                <a:lnTo>
                  <a:pt x="177553" y="310718"/>
                </a:lnTo>
                <a:lnTo>
                  <a:pt x="106532" y="133165"/>
                </a:lnTo>
                <a:lnTo>
                  <a:pt x="0" y="0"/>
                </a:lnTo>
                <a:close/>
              </a:path>
            </a:pathLst>
          </a:custGeom>
          <a:solidFill>
            <a:srgbClr val="FF0000">
              <a:alpha val="50000"/>
            </a:srgb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33" name="TextBox 1023"/>
          <xdr:cNvSpPr txBox="1"/>
        </xdr:nvSpPr>
        <xdr:spPr>
          <a:xfrm>
            <a:off x="3194483" y="4876800"/>
            <a:ext cx="2667000" cy="276999"/>
          </a:xfrm>
          <a:prstGeom prst="rect">
            <a:avLst/>
          </a:prstGeom>
          <a:solidFill>
            <a:srgbClr val="FF0000">
              <a:alpha val="50000"/>
            </a:srgb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Water stored in media adjacent to pipes</a:t>
            </a:r>
          </a:p>
        </xdr:txBody>
      </xdr:sp>
      <xdr:sp macro="" textlink="">
        <xdr:nvSpPr>
          <xdr:cNvPr id="134" name="TextBox 33"/>
          <xdr:cNvSpPr txBox="1"/>
        </xdr:nvSpPr>
        <xdr:spPr>
          <a:xfrm>
            <a:off x="3194483" y="5233601"/>
            <a:ext cx="2667000" cy="276999"/>
          </a:xfrm>
          <a:prstGeom prst="rect">
            <a:avLst/>
          </a:prstGeom>
          <a:solidFill>
            <a:srgbClr val="00B0F0">
              <a:alpha val="50000"/>
            </a:srgb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Water stored in pipes</a:t>
            </a:r>
          </a:p>
        </xdr:txBody>
      </xdr:sp>
      <xdr:sp macro="" textlink="">
        <xdr:nvSpPr>
          <xdr:cNvPr id="135" name="TextBox 34"/>
          <xdr:cNvSpPr txBox="1"/>
        </xdr:nvSpPr>
        <xdr:spPr>
          <a:xfrm>
            <a:off x="3204839" y="5590401"/>
            <a:ext cx="2667000" cy="276999"/>
          </a:xfrm>
          <a:prstGeom prst="rect">
            <a:avLst/>
          </a:prstGeom>
          <a:solidFill>
            <a:srgbClr val="00B050">
              <a:alpha val="50000"/>
            </a:srgb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Water stored in media adjacent to pipes</a:t>
            </a:r>
          </a:p>
        </xdr:txBody>
      </xdr:sp>
    </xdr:grpSp>
    <xdr:clientData/>
  </xdr:twoCellAnchor>
  <xdr:twoCellAnchor>
    <xdr:from>
      <xdr:col>3</xdr:col>
      <xdr:colOff>0</xdr:colOff>
      <xdr:row>46</xdr:row>
      <xdr:rowOff>0</xdr:rowOff>
    </xdr:from>
    <xdr:to>
      <xdr:col>14</xdr:col>
      <xdr:colOff>257175</xdr:colOff>
      <xdr:row>62</xdr:row>
      <xdr:rowOff>174427</xdr:rowOff>
    </xdr:to>
    <xdr:grpSp>
      <xdr:nvGrpSpPr>
        <xdr:cNvPr id="46" name="Group 45"/>
        <xdr:cNvGrpSpPr/>
      </xdr:nvGrpSpPr>
      <xdr:grpSpPr>
        <a:xfrm>
          <a:off x="5648325" y="9067800"/>
          <a:ext cx="7086600" cy="3431977"/>
          <a:chOff x="1828800" y="2054423"/>
          <a:chExt cx="7086600" cy="3203377"/>
        </a:xfrm>
      </xdr:grpSpPr>
      <xdr:sp macro="" textlink="">
        <xdr:nvSpPr>
          <xdr:cNvPr id="47" name="Rectangle 46"/>
          <xdr:cNvSpPr/>
        </xdr:nvSpPr>
        <xdr:spPr>
          <a:xfrm>
            <a:off x="2019300" y="2054423"/>
            <a:ext cx="6896100" cy="32033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48" name="TextBox 4"/>
          <xdr:cNvSpPr txBox="1"/>
        </xdr:nvSpPr>
        <xdr:spPr>
          <a:xfrm>
            <a:off x="2438400" y="3276600"/>
            <a:ext cx="99060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Overflow depth (D</a:t>
            </a:r>
            <a:r>
              <a:rPr lang="en-US" sz="1400" baseline="-25000"/>
              <a:t>o</a:t>
            </a:r>
            <a:r>
              <a:rPr lang="en-US" sz="1400"/>
              <a:t>)</a:t>
            </a:r>
          </a:p>
        </xdr:txBody>
      </xdr:sp>
      <xdr:sp macro="" textlink="">
        <xdr:nvSpPr>
          <xdr:cNvPr id="49" name="TextBox 11"/>
          <xdr:cNvSpPr txBox="1"/>
        </xdr:nvSpPr>
        <xdr:spPr>
          <a:xfrm>
            <a:off x="2362200" y="3886200"/>
            <a:ext cx="106680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Depth of media (D</a:t>
            </a:r>
            <a:r>
              <a:rPr lang="en-US" sz="1400" baseline="-25000"/>
              <a:t>M</a:t>
            </a:r>
            <a:r>
              <a:rPr lang="en-US" sz="1400"/>
              <a:t>)</a:t>
            </a:r>
          </a:p>
        </xdr:txBody>
      </xdr:sp>
      <xdr:sp macro="" textlink="">
        <xdr:nvSpPr>
          <xdr:cNvPr id="50" name="TextBox 12"/>
          <xdr:cNvSpPr txBox="1"/>
        </xdr:nvSpPr>
        <xdr:spPr>
          <a:xfrm>
            <a:off x="4343400" y="4572000"/>
            <a:ext cx="274320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Engineered media storage volume below pipes (V</a:t>
            </a:r>
            <a:r>
              <a:rPr lang="en-US" sz="1400" baseline="-25000"/>
              <a:t>M</a:t>
            </a:r>
            <a:r>
              <a:rPr lang="en-US" sz="1400"/>
              <a:t>)</a:t>
            </a:r>
          </a:p>
        </xdr:txBody>
      </xdr:sp>
      <xdr:cxnSp macro="">
        <xdr:nvCxnSpPr>
          <xdr:cNvPr id="51" name="Straight Connector 50"/>
          <xdr:cNvCxnSpPr/>
        </xdr:nvCxnSpPr>
        <xdr:spPr>
          <a:xfrm flipH="1">
            <a:off x="2438401" y="4419600"/>
            <a:ext cx="5638801"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TextBox 21"/>
          <xdr:cNvSpPr txBox="1"/>
        </xdr:nvSpPr>
        <xdr:spPr>
          <a:xfrm>
            <a:off x="1828800" y="2133600"/>
            <a:ext cx="1447800" cy="7518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400"/>
              <a:t>Pipe/storage device volume (V</a:t>
            </a:r>
            <a:r>
              <a:rPr lang="en-US" sz="1400" baseline="-25000"/>
              <a:t>P</a:t>
            </a:r>
            <a:r>
              <a:rPr lang="en-US" sz="1400"/>
              <a:t>)</a:t>
            </a:r>
          </a:p>
        </xdr:txBody>
      </xdr:sp>
      <xdr:sp macro="" textlink="">
        <xdr:nvSpPr>
          <xdr:cNvPr id="77" name="Rectangle 76"/>
          <xdr:cNvSpPr/>
        </xdr:nvSpPr>
        <xdr:spPr>
          <a:xfrm>
            <a:off x="3352800" y="3962398"/>
            <a:ext cx="4648200" cy="457201"/>
          </a:xfrm>
          <a:prstGeom prst="rect">
            <a:avLst/>
          </a:prstGeom>
          <a:blipFill>
            <a:blip xmlns:r="http://schemas.openxmlformats.org/officeDocument/2006/relationships" r:embed="rId3"/>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8" name="Rectangle 77"/>
          <xdr:cNvSpPr/>
        </xdr:nvSpPr>
        <xdr:spPr>
          <a:xfrm>
            <a:off x="3352800" y="3276599"/>
            <a:ext cx="4648200" cy="685800"/>
          </a:xfrm>
          <a:prstGeom prst="rect">
            <a:avLst/>
          </a:prstGeom>
          <a:blipFill>
            <a:blip xmlns:r="http://schemas.openxmlformats.org/officeDocument/2006/relationships" r:embed="rId3"/>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9" name="Rectangle 78"/>
          <xdr:cNvSpPr/>
        </xdr:nvSpPr>
        <xdr:spPr>
          <a:xfrm>
            <a:off x="3352799" y="2514600"/>
            <a:ext cx="4648201" cy="761999"/>
          </a:xfrm>
          <a:prstGeom prst="rect">
            <a:avLst/>
          </a:prstGeom>
          <a:blipFill>
            <a:blip xmlns:r="http://schemas.openxmlformats.org/officeDocument/2006/relationships" r:embed="rId3"/>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80" name="Straight Arrow Connector 79"/>
          <xdr:cNvCxnSpPr/>
        </xdr:nvCxnSpPr>
        <xdr:spPr>
          <a:xfrm>
            <a:off x="3227773" y="2831977"/>
            <a:ext cx="304800" cy="37545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1" name="Rectangle 80"/>
          <xdr:cNvSpPr/>
        </xdr:nvSpPr>
        <xdr:spPr>
          <a:xfrm>
            <a:off x="3352800" y="3124201"/>
            <a:ext cx="4648200" cy="1285220"/>
          </a:xfrm>
          <a:prstGeom prst="rect">
            <a:avLst/>
          </a:prstGeom>
          <a:solidFill>
            <a:srgbClr val="33CCCC">
              <a:alpha val="3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82" name="Straight Arrow Connector 81"/>
          <xdr:cNvCxnSpPr/>
        </xdr:nvCxnSpPr>
        <xdr:spPr>
          <a:xfrm>
            <a:off x="3352799" y="3124201"/>
            <a:ext cx="1" cy="838199"/>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Straight Arrow Connector 82"/>
          <xdr:cNvCxnSpPr/>
        </xdr:nvCxnSpPr>
        <xdr:spPr>
          <a:xfrm>
            <a:off x="3352800" y="3962400"/>
            <a:ext cx="0" cy="457200"/>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4" name="Oval 83"/>
          <xdr:cNvSpPr/>
        </xdr:nvSpPr>
        <xdr:spPr>
          <a:xfrm>
            <a:off x="4419600" y="2895600"/>
            <a:ext cx="228600" cy="228600"/>
          </a:xfrm>
          <a:prstGeom prst="ellipse">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5" name="Oval 84"/>
          <xdr:cNvSpPr/>
        </xdr:nvSpPr>
        <xdr:spPr>
          <a:xfrm>
            <a:off x="6657882" y="2895600"/>
            <a:ext cx="228600" cy="228600"/>
          </a:xfrm>
          <a:prstGeom prst="ellipse">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6" name="Freeform 85"/>
          <xdr:cNvSpPr/>
        </xdr:nvSpPr>
        <xdr:spPr>
          <a:xfrm>
            <a:off x="3586579" y="3107184"/>
            <a:ext cx="1953087" cy="843379"/>
          </a:xfrm>
          <a:custGeom>
            <a:avLst/>
            <a:gdLst>
              <a:gd name="connsiteX0" fmla="*/ 0 w 1953087"/>
              <a:gd name="connsiteY0" fmla="*/ 825624 h 843379"/>
              <a:gd name="connsiteX1" fmla="*/ 8877 w 1953087"/>
              <a:gd name="connsiteY1" fmla="*/ 168676 h 843379"/>
              <a:gd name="connsiteX2" fmla="*/ 142042 w 1953087"/>
              <a:gd name="connsiteY2" fmla="*/ 8878 h 843379"/>
              <a:gd name="connsiteX3" fmla="*/ 1819922 w 1953087"/>
              <a:gd name="connsiteY3" fmla="*/ 0 h 843379"/>
              <a:gd name="connsiteX4" fmla="*/ 1953087 w 1953087"/>
              <a:gd name="connsiteY4" fmla="*/ 168676 h 843379"/>
              <a:gd name="connsiteX5" fmla="*/ 1944209 w 1953087"/>
              <a:gd name="connsiteY5" fmla="*/ 843379 h 843379"/>
              <a:gd name="connsiteX6" fmla="*/ 0 w 1953087"/>
              <a:gd name="connsiteY6" fmla="*/ 825624 h 8433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53087" h="843379">
                <a:moveTo>
                  <a:pt x="0" y="825624"/>
                </a:moveTo>
                <a:lnTo>
                  <a:pt x="8877" y="168676"/>
                </a:lnTo>
                <a:lnTo>
                  <a:pt x="142042" y="8878"/>
                </a:lnTo>
                <a:lnTo>
                  <a:pt x="1819922" y="0"/>
                </a:lnTo>
                <a:lnTo>
                  <a:pt x="1953087" y="168676"/>
                </a:lnTo>
                <a:lnTo>
                  <a:pt x="1944209" y="843379"/>
                </a:lnTo>
                <a:lnTo>
                  <a:pt x="0" y="825624"/>
                </a:lnTo>
                <a:close/>
              </a:path>
            </a:pathLst>
          </a:custGeom>
          <a:solidFill>
            <a:srgbClr val="66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7" name="Freeform 86"/>
          <xdr:cNvSpPr/>
        </xdr:nvSpPr>
        <xdr:spPr>
          <a:xfrm>
            <a:off x="5791200" y="3124200"/>
            <a:ext cx="1953087" cy="843379"/>
          </a:xfrm>
          <a:custGeom>
            <a:avLst/>
            <a:gdLst>
              <a:gd name="connsiteX0" fmla="*/ 0 w 1953087"/>
              <a:gd name="connsiteY0" fmla="*/ 825624 h 843379"/>
              <a:gd name="connsiteX1" fmla="*/ 8877 w 1953087"/>
              <a:gd name="connsiteY1" fmla="*/ 168676 h 843379"/>
              <a:gd name="connsiteX2" fmla="*/ 142042 w 1953087"/>
              <a:gd name="connsiteY2" fmla="*/ 8878 h 843379"/>
              <a:gd name="connsiteX3" fmla="*/ 1819922 w 1953087"/>
              <a:gd name="connsiteY3" fmla="*/ 0 h 843379"/>
              <a:gd name="connsiteX4" fmla="*/ 1953087 w 1953087"/>
              <a:gd name="connsiteY4" fmla="*/ 168676 h 843379"/>
              <a:gd name="connsiteX5" fmla="*/ 1944209 w 1953087"/>
              <a:gd name="connsiteY5" fmla="*/ 843379 h 843379"/>
              <a:gd name="connsiteX6" fmla="*/ 0 w 1953087"/>
              <a:gd name="connsiteY6" fmla="*/ 825624 h 8433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53087" h="843379">
                <a:moveTo>
                  <a:pt x="0" y="825624"/>
                </a:moveTo>
                <a:lnTo>
                  <a:pt x="8877" y="168676"/>
                </a:lnTo>
                <a:lnTo>
                  <a:pt x="142042" y="8878"/>
                </a:lnTo>
                <a:lnTo>
                  <a:pt x="1819922" y="0"/>
                </a:lnTo>
                <a:lnTo>
                  <a:pt x="1953087" y="168676"/>
                </a:lnTo>
                <a:lnTo>
                  <a:pt x="1944209" y="843379"/>
                </a:lnTo>
                <a:lnTo>
                  <a:pt x="0" y="825624"/>
                </a:lnTo>
                <a:close/>
              </a:path>
            </a:pathLst>
          </a:custGeom>
          <a:solidFill>
            <a:srgbClr val="66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8" name="Freeform 87"/>
          <xdr:cNvSpPr/>
        </xdr:nvSpPr>
        <xdr:spPr>
          <a:xfrm>
            <a:off x="3581400" y="2831977"/>
            <a:ext cx="1961965" cy="1127464"/>
          </a:xfrm>
          <a:custGeom>
            <a:avLst/>
            <a:gdLst>
              <a:gd name="connsiteX0" fmla="*/ 0 w 1961965"/>
              <a:gd name="connsiteY0" fmla="*/ 1127464 h 1127464"/>
              <a:gd name="connsiteX1" fmla="*/ 8878 w 1961965"/>
              <a:gd name="connsiteY1" fmla="*/ 443883 h 1127464"/>
              <a:gd name="connsiteX2" fmla="*/ 381740 w 1961965"/>
              <a:gd name="connsiteY2" fmla="*/ 0 h 1127464"/>
              <a:gd name="connsiteX3" fmla="*/ 1633492 w 1961965"/>
              <a:gd name="connsiteY3" fmla="*/ 8877 h 1127464"/>
              <a:gd name="connsiteX4" fmla="*/ 1961965 w 1961965"/>
              <a:gd name="connsiteY4" fmla="*/ 443883 h 1127464"/>
              <a:gd name="connsiteX5" fmla="*/ 1953088 w 1961965"/>
              <a:gd name="connsiteY5" fmla="*/ 1127464 h 1127464"/>
              <a:gd name="connsiteX6" fmla="*/ 1953088 w 1961965"/>
              <a:gd name="connsiteY6" fmla="*/ 1127464 h 1127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61965" h="1127464">
                <a:moveTo>
                  <a:pt x="0" y="1127464"/>
                </a:moveTo>
                <a:lnTo>
                  <a:pt x="8878" y="443883"/>
                </a:lnTo>
                <a:lnTo>
                  <a:pt x="381740" y="0"/>
                </a:lnTo>
                <a:lnTo>
                  <a:pt x="1633492" y="8877"/>
                </a:lnTo>
                <a:lnTo>
                  <a:pt x="1961965" y="443883"/>
                </a:lnTo>
                <a:lnTo>
                  <a:pt x="1953088" y="1127464"/>
                </a:lnTo>
                <a:lnTo>
                  <a:pt x="1953088" y="1127464"/>
                </a:lnTo>
              </a:path>
            </a:pathLst>
          </a:cu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9" name="Freeform 88"/>
          <xdr:cNvSpPr/>
        </xdr:nvSpPr>
        <xdr:spPr>
          <a:xfrm>
            <a:off x="5791200" y="2819400"/>
            <a:ext cx="1961965" cy="1127464"/>
          </a:xfrm>
          <a:custGeom>
            <a:avLst/>
            <a:gdLst>
              <a:gd name="connsiteX0" fmla="*/ 0 w 1961965"/>
              <a:gd name="connsiteY0" fmla="*/ 1127464 h 1127464"/>
              <a:gd name="connsiteX1" fmla="*/ 8878 w 1961965"/>
              <a:gd name="connsiteY1" fmla="*/ 443883 h 1127464"/>
              <a:gd name="connsiteX2" fmla="*/ 381740 w 1961965"/>
              <a:gd name="connsiteY2" fmla="*/ 0 h 1127464"/>
              <a:gd name="connsiteX3" fmla="*/ 1633492 w 1961965"/>
              <a:gd name="connsiteY3" fmla="*/ 8877 h 1127464"/>
              <a:gd name="connsiteX4" fmla="*/ 1961965 w 1961965"/>
              <a:gd name="connsiteY4" fmla="*/ 443883 h 1127464"/>
              <a:gd name="connsiteX5" fmla="*/ 1953088 w 1961965"/>
              <a:gd name="connsiteY5" fmla="*/ 1127464 h 1127464"/>
              <a:gd name="connsiteX6" fmla="*/ 1953088 w 1961965"/>
              <a:gd name="connsiteY6" fmla="*/ 1127464 h 1127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61965" h="1127464">
                <a:moveTo>
                  <a:pt x="0" y="1127464"/>
                </a:moveTo>
                <a:lnTo>
                  <a:pt x="8878" y="443883"/>
                </a:lnTo>
                <a:lnTo>
                  <a:pt x="381740" y="0"/>
                </a:lnTo>
                <a:lnTo>
                  <a:pt x="1633492" y="8877"/>
                </a:lnTo>
                <a:lnTo>
                  <a:pt x="1961965" y="443883"/>
                </a:lnTo>
                <a:lnTo>
                  <a:pt x="1953088" y="1127464"/>
                </a:lnTo>
                <a:lnTo>
                  <a:pt x="1953088" y="1127464"/>
                </a:lnTo>
              </a:path>
            </a:pathLst>
          </a:cu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0" name="Straight Arrow Connector 89"/>
          <xdr:cNvCxnSpPr/>
        </xdr:nvCxnSpPr>
        <xdr:spPr>
          <a:xfrm flipV="1">
            <a:off x="6767743" y="4267200"/>
            <a:ext cx="118739" cy="381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1" name="Straight Connector 90"/>
          <xdr:cNvCxnSpPr/>
        </xdr:nvCxnSpPr>
        <xdr:spPr>
          <a:xfrm flipH="1">
            <a:off x="2438400" y="3124200"/>
            <a:ext cx="563880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Straight Arrow Connector 91"/>
          <xdr:cNvCxnSpPr/>
        </xdr:nvCxnSpPr>
        <xdr:spPr>
          <a:xfrm>
            <a:off x="3227773" y="2819400"/>
            <a:ext cx="544126" cy="87213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3" name="Right Arrow 92"/>
          <xdr:cNvSpPr/>
        </xdr:nvSpPr>
        <xdr:spPr>
          <a:xfrm rot="5400000">
            <a:off x="5848352" y="3943352"/>
            <a:ext cx="952496"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94" name="Right Arrow 93"/>
          <xdr:cNvSpPr/>
        </xdr:nvSpPr>
        <xdr:spPr>
          <a:xfrm rot="5400000">
            <a:off x="6838953" y="3943352"/>
            <a:ext cx="952496" cy="304800"/>
          </a:xfrm>
          <a:prstGeom prst="rightArrow">
            <a:avLst/>
          </a:prstGeom>
          <a:solidFill>
            <a:srgbClr val="00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5" name="Straight Connector 94"/>
          <xdr:cNvCxnSpPr/>
        </xdr:nvCxnSpPr>
        <xdr:spPr>
          <a:xfrm flipH="1">
            <a:off x="2438400" y="3962400"/>
            <a:ext cx="563880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 name="TextBox 43"/>
          <xdr:cNvSpPr txBox="1"/>
        </xdr:nvSpPr>
        <xdr:spPr>
          <a:xfrm>
            <a:off x="4248150" y="2054423"/>
            <a:ext cx="274320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Width of basin</a:t>
            </a:r>
          </a:p>
        </xdr:txBody>
      </xdr:sp>
      <xdr:cxnSp macro="">
        <xdr:nvCxnSpPr>
          <xdr:cNvPr id="97" name="Straight Arrow Connector 96"/>
          <xdr:cNvCxnSpPr/>
        </xdr:nvCxnSpPr>
        <xdr:spPr>
          <a:xfrm>
            <a:off x="3352799" y="2362200"/>
            <a:ext cx="4648202"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98" name="Straight Arrow Connector 97"/>
          <xdr:cNvCxnSpPr/>
        </xdr:nvCxnSpPr>
        <xdr:spPr>
          <a:xfrm>
            <a:off x="7848600" y="3276599"/>
            <a:ext cx="1" cy="670265"/>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9" name="TextBox 49"/>
          <xdr:cNvSpPr txBox="1"/>
        </xdr:nvSpPr>
        <xdr:spPr>
          <a:xfrm>
            <a:off x="7924800" y="3350121"/>
            <a:ext cx="990600" cy="7386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Height at first turn (H</a:t>
            </a:r>
            <a:r>
              <a:rPr lang="en-US" sz="1400" baseline="-25000"/>
              <a:t>1</a:t>
            </a:r>
            <a:r>
              <a:rPr lang="en-US" sz="1400"/>
              <a:t>)</a:t>
            </a:r>
          </a:p>
        </xdr:txBody>
      </xdr:sp>
      <xdr:cxnSp macro="">
        <xdr:nvCxnSpPr>
          <xdr:cNvPr id="100" name="Straight Arrow Connector 99"/>
          <xdr:cNvCxnSpPr/>
        </xdr:nvCxnSpPr>
        <xdr:spPr>
          <a:xfrm>
            <a:off x="3586579" y="4074287"/>
            <a:ext cx="1953087" cy="0"/>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1" name="TextBox 54"/>
          <xdr:cNvSpPr txBox="1"/>
        </xdr:nvSpPr>
        <xdr:spPr>
          <a:xfrm>
            <a:off x="3581400" y="4113311"/>
            <a:ext cx="195826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Max width of pipe (W1)</a:t>
            </a:r>
          </a:p>
        </xdr:txBody>
      </xdr:sp>
      <xdr:sp macro="" textlink="">
        <xdr:nvSpPr>
          <xdr:cNvPr id="102" name="TextBox 55"/>
          <xdr:cNvSpPr txBox="1"/>
        </xdr:nvSpPr>
        <xdr:spPr>
          <a:xfrm>
            <a:off x="3618022" y="3114019"/>
            <a:ext cx="1956785"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a:t>Width of pipe at bottom of outlet (W2)</a:t>
            </a:r>
          </a:p>
        </xdr:txBody>
      </xdr:sp>
      <xdr:cxnSp macro="">
        <xdr:nvCxnSpPr>
          <xdr:cNvPr id="103" name="Straight Arrow Connector 102"/>
          <xdr:cNvCxnSpPr>
            <a:endCxn id="86" idx="3"/>
          </xdr:cNvCxnSpPr>
        </xdr:nvCxnSpPr>
        <xdr:spPr>
          <a:xfrm>
            <a:off x="3771900" y="3107184"/>
            <a:ext cx="1634601" cy="0"/>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4" name="Straight Connector 103"/>
          <xdr:cNvCxnSpPr/>
        </xdr:nvCxnSpPr>
        <xdr:spPr>
          <a:xfrm>
            <a:off x="7753165" y="3276599"/>
            <a:ext cx="171635"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xdr:col>
      <xdr:colOff>193622</xdr:colOff>
      <xdr:row>64</xdr:row>
      <xdr:rowOff>171450</xdr:rowOff>
    </xdr:from>
    <xdr:to>
      <xdr:col>10</xdr:col>
      <xdr:colOff>494372</xdr:colOff>
      <xdr:row>79</xdr:row>
      <xdr:rowOff>201607</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41947" y="12915900"/>
          <a:ext cx="4691775" cy="3154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tabSelected="1" topLeftCell="A49" workbookViewId="0">
      <selection activeCell="M73" sqref="M73"/>
    </sheetView>
  </sheetViews>
  <sheetFormatPr defaultRowHeight="15" x14ac:dyDescent="0.25"/>
  <cols>
    <col min="1" max="1" width="25.7109375" style="1" customWidth="1"/>
    <col min="2" max="2" width="49.85546875" style="1" customWidth="1"/>
    <col min="3" max="3" width="9.140625" style="1"/>
    <col min="4" max="4" width="11" style="1" customWidth="1"/>
    <col min="5" max="16384" width="9.140625" style="1"/>
  </cols>
  <sheetData>
    <row r="1" spans="1:2" x14ac:dyDescent="0.25">
      <c r="A1" s="14" t="s">
        <v>20</v>
      </c>
      <c r="B1" s="15"/>
    </row>
    <row r="2" spans="1:2" x14ac:dyDescent="0.25">
      <c r="A2" s="16"/>
      <c r="B2" s="17"/>
    </row>
    <row r="3" spans="1:2" x14ac:dyDescent="0.25">
      <c r="A3" s="16"/>
      <c r="B3" s="17"/>
    </row>
    <row r="4" spans="1:2" x14ac:dyDescent="0.25">
      <c r="A4" s="16"/>
      <c r="B4" s="17"/>
    </row>
    <row r="5" spans="1:2" x14ac:dyDescent="0.25">
      <c r="A5" s="16"/>
      <c r="B5" s="17"/>
    </row>
    <row r="6" spans="1:2" x14ac:dyDescent="0.25">
      <c r="A6" s="16"/>
      <c r="B6" s="17"/>
    </row>
    <row r="7" spans="1:2" x14ac:dyDescent="0.25">
      <c r="A7" s="16"/>
      <c r="B7" s="17"/>
    </row>
    <row r="8" spans="1:2" x14ac:dyDescent="0.25">
      <c r="A8" s="16"/>
      <c r="B8" s="17"/>
    </row>
    <row r="9" spans="1:2" x14ac:dyDescent="0.25">
      <c r="A9" s="16"/>
      <c r="B9" s="17"/>
    </row>
    <row r="10" spans="1:2" x14ac:dyDescent="0.25">
      <c r="A10" s="16"/>
      <c r="B10" s="17"/>
    </row>
    <row r="11" spans="1:2" x14ac:dyDescent="0.25">
      <c r="A11" s="16"/>
      <c r="B11" s="17"/>
    </row>
    <row r="12" spans="1:2" x14ac:dyDescent="0.25">
      <c r="A12" s="16"/>
      <c r="B12" s="17"/>
    </row>
    <row r="13" spans="1:2" x14ac:dyDescent="0.25">
      <c r="A13" s="16"/>
      <c r="B13" s="17"/>
    </row>
    <row r="14" spans="1:2" x14ac:dyDescent="0.25">
      <c r="A14" s="16"/>
      <c r="B14" s="17"/>
    </row>
    <row r="15" spans="1:2" x14ac:dyDescent="0.25">
      <c r="A15" s="16"/>
      <c r="B15" s="17"/>
    </row>
    <row r="16" spans="1:2" x14ac:dyDescent="0.25">
      <c r="A16" s="16"/>
      <c r="B16" s="17"/>
    </row>
    <row r="17" spans="1:15" x14ac:dyDescent="0.25">
      <c r="A17" s="16"/>
      <c r="B17" s="17"/>
    </row>
    <row r="18" spans="1:15" x14ac:dyDescent="0.25">
      <c r="A18" s="16"/>
      <c r="B18" s="17"/>
    </row>
    <row r="19" spans="1:15" x14ac:dyDescent="0.25">
      <c r="A19" s="16"/>
      <c r="B19" s="17"/>
    </row>
    <row r="20" spans="1:15" x14ac:dyDescent="0.25">
      <c r="A20" s="16"/>
      <c r="B20" s="17"/>
    </row>
    <row r="21" spans="1:15" x14ac:dyDescent="0.25">
      <c r="A21" s="16"/>
      <c r="B21" s="17"/>
    </row>
    <row r="22" spans="1:15" x14ac:dyDescent="0.25">
      <c r="A22" s="18"/>
      <c r="B22" s="19"/>
    </row>
    <row r="24" spans="1:15" x14ac:dyDescent="0.25">
      <c r="A24" s="23" t="s">
        <v>24</v>
      </c>
      <c r="B24" s="24"/>
    </row>
    <row r="25" spans="1:15" x14ac:dyDescent="0.25">
      <c r="A25" s="25" t="s">
        <v>25</v>
      </c>
      <c r="B25" s="26"/>
    </row>
    <row r="26" spans="1:15" x14ac:dyDescent="0.25">
      <c r="A26" s="27" t="s">
        <v>26</v>
      </c>
      <c r="B26" s="28"/>
    </row>
    <row r="28" spans="1:15" x14ac:dyDescent="0.25">
      <c r="A28" s="2" t="s">
        <v>5</v>
      </c>
      <c r="B28" s="2" t="s">
        <v>4</v>
      </c>
      <c r="C28" s="2" t="s">
        <v>3</v>
      </c>
    </row>
    <row r="29" spans="1:15" ht="18" x14ac:dyDescent="0.25">
      <c r="A29" s="11" t="s">
        <v>33</v>
      </c>
      <c r="B29" s="3" t="s">
        <v>6</v>
      </c>
      <c r="C29" s="4"/>
    </row>
    <row r="30" spans="1:15" ht="18" x14ac:dyDescent="0.25">
      <c r="A30" s="12"/>
      <c r="B30" s="3" t="s">
        <v>7</v>
      </c>
      <c r="C30" s="4"/>
    </row>
    <row r="31" spans="1:15" x14ac:dyDescent="0.25">
      <c r="A31" s="12"/>
      <c r="B31" s="3" t="s">
        <v>2</v>
      </c>
      <c r="C31" s="4"/>
      <c r="O31" s="3"/>
    </row>
    <row r="32" spans="1:15" x14ac:dyDescent="0.25">
      <c r="A32" s="12"/>
      <c r="B32" s="3" t="s">
        <v>8</v>
      </c>
      <c r="C32" s="4"/>
      <c r="O32" s="3"/>
    </row>
    <row r="33" spans="1:16" ht="17.25" x14ac:dyDescent="0.25">
      <c r="A33" s="12"/>
      <c r="B33" s="3" t="s">
        <v>9</v>
      </c>
      <c r="C33" s="7">
        <f>C32*C31*(C29+C30)</f>
        <v>0</v>
      </c>
    </row>
    <row r="34" spans="1:16" x14ac:dyDescent="0.25">
      <c r="A34" s="12"/>
      <c r="B34" s="3" t="s">
        <v>30</v>
      </c>
      <c r="C34" s="4"/>
    </row>
    <row r="35" spans="1:16" x14ac:dyDescent="0.25">
      <c r="A35" s="12"/>
      <c r="B35" s="3" t="s">
        <v>31</v>
      </c>
      <c r="C35" s="30">
        <f>C29+C34</f>
        <v>0</v>
      </c>
    </row>
    <row r="36" spans="1:16" x14ac:dyDescent="0.25">
      <c r="A36" s="12"/>
      <c r="B36" s="3" t="s">
        <v>0</v>
      </c>
      <c r="C36" s="4"/>
    </row>
    <row r="37" spans="1:16" x14ac:dyDescent="0.25">
      <c r="A37" s="12"/>
      <c r="B37" s="3" t="s">
        <v>1</v>
      </c>
      <c r="C37" s="4"/>
    </row>
    <row r="38" spans="1:16" x14ac:dyDescent="0.25">
      <c r="A38" s="12"/>
      <c r="B38" s="3" t="s">
        <v>11</v>
      </c>
      <c r="C38" s="4"/>
      <c r="P38" s="10"/>
    </row>
    <row r="39" spans="1:16" ht="18" x14ac:dyDescent="0.25">
      <c r="A39" s="12"/>
      <c r="B39" s="3" t="s">
        <v>22</v>
      </c>
      <c r="C39" s="6">
        <f>C31*C32</f>
        <v>0</v>
      </c>
      <c r="P39" s="10"/>
    </row>
    <row r="40" spans="1:16" ht="18" x14ac:dyDescent="0.25">
      <c r="A40" s="12"/>
      <c r="B40" s="3" t="s">
        <v>27</v>
      </c>
      <c r="C40" s="7">
        <f>C32*C31*C30*C38</f>
        <v>0</v>
      </c>
    </row>
    <row r="41" spans="1:16" ht="17.25" x14ac:dyDescent="0.25">
      <c r="A41" s="12"/>
      <c r="B41" s="3" t="s">
        <v>21</v>
      </c>
      <c r="C41" s="8" t="e">
        <f>(((C34*C34*ACOS((C34-C35)/C34))-((C34-C35)*SQRT(2*C34*C35-(C35*C35))))*C36*C37)-(3.1416*0.5*C34*C34*C36*C37)</f>
        <v>#DIV/0!</v>
      </c>
    </row>
    <row r="42" spans="1:16" ht="17.25" x14ac:dyDescent="0.25">
      <c r="A42" s="12"/>
      <c r="B42" s="3" t="s">
        <v>14</v>
      </c>
      <c r="C42" s="4"/>
    </row>
    <row r="43" spans="1:16" ht="17.25" x14ac:dyDescent="0.25">
      <c r="A43" s="12"/>
      <c r="B43" s="3" t="s">
        <v>23</v>
      </c>
      <c r="C43" s="8" t="e">
        <f>((C31*C32*C29)-C41)*C42</f>
        <v>#DIV/0!</v>
      </c>
    </row>
    <row r="44" spans="1:16" ht="18" x14ac:dyDescent="0.25">
      <c r="A44" s="13"/>
      <c r="B44" s="3" t="s">
        <v>13</v>
      </c>
      <c r="C44" s="9" t="e">
        <f>C43+C41</f>
        <v>#DIV/0!</v>
      </c>
    </row>
    <row r="46" spans="1:16" x14ac:dyDescent="0.25">
      <c r="A46" s="2" t="s">
        <v>5</v>
      </c>
      <c r="B46" s="2" t="s">
        <v>4</v>
      </c>
      <c r="C46" s="2" t="s">
        <v>3</v>
      </c>
    </row>
    <row r="47" spans="1:16" ht="18" x14ac:dyDescent="0.25">
      <c r="A47" s="20" t="s">
        <v>19</v>
      </c>
      <c r="B47" s="3" t="s">
        <v>6</v>
      </c>
      <c r="C47" s="4"/>
    </row>
    <row r="48" spans="1:16" ht="18" customHeight="1" x14ac:dyDescent="0.25">
      <c r="A48" s="21"/>
      <c r="B48" s="3" t="s">
        <v>7</v>
      </c>
      <c r="C48" s="4"/>
    </row>
    <row r="49" spans="1:3" ht="15" customHeight="1" x14ac:dyDescent="0.25">
      <c r="A49" s="21"/>
      <c r="B49" s="3" t="s">
        <v>2</v>
      </c>
      <c r="C49" s="4"/>
    </row>
    <row r="50" spans="1:3" ht="15" customHeight="1" x14ac:dyDescent="0.25">
      <c r="A50" s="21"/>
      <c r="B50" s="3" t="s">
        <v>8</v>
      </c>
      <c r="C50" s="4"/>
    </row>
    <row r="51" spans="1:3" ht="17.25" customHeight="1" x14ac:dyDescent="0.25">
      <c r="A51" s="21"/>
      <c r="B51" s="3" t="s">
        <v>9</v>
      </c>
      <c r="C51" s="7">
        <f>(C47+C48)*C49*C50</f>
        <v>0</v>
      </c>
    </row>
    <row r="52" spans="1:3" ht="15" customHeight="1" x14ac:dyDescent="0.25">
      <c r="A52" s="21"/>
      <c r="B52" s="3" t="s">
        <v>18</v>
      </c>
      <c r="C52" s="4"/>
    </row>
    <row r="53" spans="1:3" x14ac:dyDescent="0.25">
      <c r="A53" s="21"/>
      <c r="B53" s="3" t="s">
        <v>16</v>
      </c>
      <c r="C53" s="4"/>
    </row>
    <row r="54" spans="1:3" x14ac:dyDescent="0.25">
      <c r="A54" s="21"/>
      <c r="B54" s="3" t="s">
        <v>17</v>
      </c>
      <c r="C54" s="4"/>
    </row>
    <row r="55" spans="1:3" x14ac:dyDescent="0.25">
      <c r="A55" s="21"/>
      <c r="B55" s="3" t="s">
        <v>28</v>
      </c>
      <c r="C55" s="4"/>
    </row>
    <row r="56" spans="1:3" x14ac:dyDescent="0.25">
      <c r="A56" s="21"/>
      <c r="B56" s="3" t="s">
        <v>1</v>
      </c>
      <c r="C56" s="4"/>
    </row>
    <row r="57" spans="1:3" x14ac:dyDescent="0.25">
      <c r="A57" s="21"/>
      <c r="B57" s="3" t="s">
        <v>11</v>
      </c>
      <c r="C57" s="4"/>
    </row>
    <row r="58" spans="1:3" ht="18" x14ac:dyDescent="0.25">
      <c r="A58" s="21"/>
      <c r="B58" s="3" t="s">
        <v>22</v>
      </c>
      <c r="C58" s="6">
        <f>C49*C50</f>
        <v>0</v>
      </c>
    </row>
    <row r="59" spans="1:3" ht="18" x14ac:dyDescent="0.25">
      <c r="A59" s="21"/>
      <c r="B59" s="3" t="s">
        <v>10</v>
      </c>
      <c r="C59" s="7">
        <f>C48*C49*C50*C57</f>
        <v>0</v>
      </c>
    </row>
    <row r="60" spans="1:3" x14ac:dyDescent="0.25">
      <c r="A60" s="21"/>
      <c r="B60" s="3" t="s">
        <v>15</v>
      </c>
      <c r="C60" s="7">
        <f>((C47*C54*C52)-(2*0.5*(C47-C53)*(C54-C55)*C52))*C56</f>
        <v>0</v>
      </c>
    </row>
    <row r="61" spans="1:3" ht="17.25" x14ac:dyDescent="0.25">
      <c r="A61" s="21"/>
      <c r="B61" s="3" t="s">
        <v>14</v>
      </c>
      <c r="C61" s="5"/>
    </row>
    <row r="62" spans="1:3" x14ac:dyDescent="0.25">
      <c r="A62" s="21"/>
      <c r="B62" s="3" t="s">
        <v>12</v>
      </c>
      <c r="C62" s="8">
        <f>((C47*C49*C50)-C60)*C61</f>
        <v>0</v>
      </c>
    </row>
    <row r="63" spans="1:3" ht="18" x14ac:dyDescent="0.25">
      <c r="A63" s="22"/>
      <c r="B63" s="3" t="s">
        <v>13</v>
      </c>
      <c r="C63" s="9">
        <f>C62+C60</f>
        <v>0</v>
      </c>
    </row>
    <row r="65" spans="1:3" x14ac:dyDescent="0.25">
      <c r="A65" s="2" t="s">
        <v>5</v>
      </c>
      <c r="B65" s="2" t="s">
        <v>4</v>
      </c>
      <c r="C65" s="2" t="s">
        <v>3</v>
      </c>
    </row>
    <row r="66" spans="1:3" ht="18" x14ac:dyDescent="0.25">
      <c r="A66" s="11" t="s">
        <v>32</v>
      </c>
      <c r="B66" s="3" t="s">
        <v>6</v>
      </c>
      <c r="C66" s="4"/>
    </row>
    <row r="67" spans="1:3" ht="18" x14ac:dyDescent="0.25">
      <c r="A67" s="12"/>
      <c r="B67" s="3" t="s">
        <v>7</v>
      </c>
      <c r="C67" s="4"/>
    </row>
    <row r="68" spans="1:3" x14ac:dyDescent="0.25">
      <c r="A68" s="12"/>
      <c r="B68" s="3" t="s">
        <v>2</v>
      </c>
      <c r="C68" s="4"/>
    </row>
    <row r="69" spans="1:3" x14ac:dyDescent="0.25">
      <c r="A69" s="12"/>
      <c r="B69" s="3" t="s">
        <v>8</v>
      </c>
      <c r="C69" s="4"/>
    </row>
    <row r="70" spans="1:3" ht="17.25" x14ac:dyDescent="0.25">
      <c r="A70" s="12"/>
      <c r="B70" s="3" t="s">
        <v>9</v>
      </c>
      <c r="C70" s="7">
        <f>C69*C68*(C66+C67+C71)</f>
        <v>0</v>
      </c>
    </row>
    <row r="71" spans="1:3" x14ac:dyDescent="0.25">
      <c r="A71" s="12"/>
      <c r="B71" s="3" t="s">
        <v>30</v>
      </c>
      <c r="C71" s="4"/>
    </row>
    <row r="72" spans="1:3" x14ac:dyDescent="0.25">
      <c r="A72" s="12"/>
      <c r="B72" s="3" t="s">
        <v>0</v>
      </c>
      <c r="C72" s="4"/>
    </row>
    <row r="73" spans="1:3" x14ac:dyDescent="0.25">
      <c r="A73" s="12"/>
      <c r="B73" s="3" t="s">
        <v>1</v>
      </c>
      <c r="C73" s="4"/>
    </row>
    <row r="74" spans="1:3" x14ac:dyDescent="0.25">
      <c r="A74" s="12"/>
      <c r="B74" s="3" t="s">
        <v>11</v>
      </c>
      <c r="C74" s="4"/>
    </row>
    <row r="75" spans="1:3" ht="18" x14ac:dyDescent="0.25">
      <c r="A75" s="12"/>
      <c r="B75" s="3" t="s">
        <v>22</v>
      </c>
      <c r="C75" s="6">
        <f>C68*C69</f>
        <v>0</v>
      </c>
    </row>
    <row r="76" spans="1:3" ht="18" x14ac:dyDescent="0.25">
      <c r="A76" s="12"/>
      <c r="B76" s="3" t="s">
        <v>27</v>
      </c>
      <c r="C76" s="7">
        <f>C69*C68*C67*C74</f>
        <v>0</v>
      </c>
    </row>
    <row r="77" spans="1:3" ht="17.25" x14ac:dyDescent="0.25">
      <c r="A77" s="12"/>
      <c r="B77" s="3" t="s">
        <v>21</v>
      </c>
      <c r="C77" s="8" t="e">
        <f>(((C71*C71*ACOS((C71-C66)/C71))-((C71-C66)*SQRT(2*C71*C66-(C66*C66))))*C72*C73)</f>
        <v>#DIV/0!</v>
      </c>
    </row>
    <row r="78" spans="1:3" ht="17.25" x14ac:dyDescent="0.25">
      <c r="A78" s="12"/>
      <c r="B78" s="3" t="s">
        <v>14</v>
      </c>
      <c r="C78" s="4"/>
    </row>
    <row r="79" spans="1:3" ht="17.25" x14ac:dyDescent="0.25">
      <c r="A79" s="12"/>
      <c r="B79" s="3" t="s">
        <v>23</v>
      </c>
      <c r="C79" s="8" t="e">
        <f>((C68*C69*(C66))-C77)*C78</f>
        <v>#DIV/0!</v>
      </c>
    </row>
    <row r="80" spans="1:3" ht="18" x14ac:dyDescent="0.25">
      <c r="A80" s="13"/>
      <c r="B80" s="3" t="s">
        <v>13</v>
      </c>
      <c r="C80" s="9" t="e">
        <f>C79+C77</f>
        <v>#DIV/0!</v>
      </c>
    </row>
  </sheetData>
  <mergeCells count="7">
    <mergeCell ref="A66:A80"/>
    <mergeCell ref="A29:A44"/>
    <mergeCell ref="A1:B22"/>
    <mergeCell ref="A47:A63"/>
    <mergeCell ref="A24:B24"/>
    <mergeCell ref="A25:B25"/>
    <mergeCell ref="A26:B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opLeftCell="A28" workbookViewId="0">
      <selection activeCell="C40" sqref="C40"/>
    </sheetView>
  </sheetViews>
  <sheetFormatPr defaultRowHeight="15" x14ac:dyDescent="0.25"/>
  <cols>
    <col min="1" max="1" width="25.7109375" customWidth="1"/>
    <col min="2" max="2" width="49.85546875" customWidth="1"/>
  </cols>
  <sheetData>
    <row r="1" spans="1:3" ht="148.5" customHeight="1" x14ac:dyDescent="0.4">
      <c r="A1" s="29" t="s">
        <v>29</v>
      </c>
      <c r="B1" s="29"/>
      <c r="C1" s="29"/>
    </row>
    <row r="2" spans="1:3" ht="33" customHeight="1" x14ac:dyDescent="0.25">
      <c r="A2" s="2" t="s">
        <v>5</v>
      </c>
      <c r="B2" s="2" t="s">
        <v>4</v>
      </c>
      <c r="C2" s="2" t="s">
        <v>3</v>
      </c>
    </row>
    <row r="3" spans="1:3" ht="18" customHeight="1" x14ac:dyDescent="0.25">
      <c r="A3" s="11" t="s">
        <v>33</v>
      </c>
      <c r="B3" s="3" t="s">
        <v>6</v>
      </c>
      <c r="C3" s="4">
        <v>3</v>
      </c>
    </row>
    <row r="4" spans="1:3" ht="18" customHeight="1" x14ac:dyDescent="0.25">
      <c r="A4" s="12"/>
      <c r="B4" s="3" t="s">
        <v>7</v>
      </c>
      <c r="C4" s="4">
        <v>2</v>
      </c>
    </row>
    <row r="5" spans="1:3" ht="15" customHeight="1" x14ac:dyDescent="0.25">
      <c r="A5" s="12"/>
      <c r="B5" s="3" t="s">
        <v>2</v>
      </c>
      <c r="C5" s="4">
        <v>60</v>
      </c>
    </row>
    <row r="6" spans="1:3" ht="15" customHeight="1" x14ac:dyDescent="0.25">
      <c r="A6" s="12"/>
      <c r="B6" s="3" t="s">
        <v>8</v>
      </c>
      <c r="C6" s="4">
        <v>60</v>
      </c>
    </row>
    <row r="7" spans="1:3" ht="17.25" customHeight="1" x14ac:dyDescent="0.25">
      <c r="A7" s="12"/>
      <c r="B7" s="3" t="s">
        <v>9</v>
      </c>
      <c r="C7" s="7">
        <f>C6*C5*(C3+C4)</f>
        <v>18000</v>
      </c>
    </row>
    <row r="8" spans="1:3" ht="15" customHeight="1" x14ac:dyDescent="0.25">
      <c r="A8" s="12"/>
      <c r="B8" s="3" t="s">
        <v>30</v>
      </c>
      <c r="C8" s="4">
        <v>5</v>
      </c>
    </row>
    <row r="9" spans="1:3" ht="15" customHeight="1" x14ac:dyDescent="0.25">
      <c r="A9" s="12"/>
      <c r="B9" s="3" t="s">
        <v>31</v>
      </c>
      <c r="C9" s="30">
        <f>C3+C8</f>
        <v>8</v>
      </c>
    </row>
    <row r="10" spans="1:3" ht="15" customHeight="1" x14ac:dyDescent="0.25">
      <c r="A10" s="12"/>
      <c r="B10" s="3" t="s">
        <v>0</v>
      </c>
      <c r="C10" s="4">
        <v>50</v>
      </c>
    </row>
    <row r="11" spans="1:3" ht="15" customHeight="1" x14ac:dyDescent="0.25">
      <c r="A11" s="12"/>
      <c r="B11" s="3" t="s">
        <v>1</v>
      </c>
      <c r="C11" s="4">
        <v>5</v>
      </c>
    </row>
    <row r="12" spans="1:3" ht="18" customHeight="1" x14ac:dyDescent="0.25">
      <c r="A12" s="12"/>
      <c r="B12" s="3" t="s">
        <v>11</v>
      </c>
      <c r="C12" s="4">
        <v>0.35</v>
      </c>
    </row>
    <row r="13" spans="1:3" ht="18" customHeight="1" x14ac:dyDescent="0.25">
      <c r="A13" s="12"/>
      <c r="B13" s="3" t="s">
        <v>22</v>
      </c>
      <c r="C13" s="6">
        <f>C5*C6</f>
        <v>3600</v>
      </c>
    </row>
    <row r="14" spans="1:3" ht="17.25" customHeight="1" x14ac:dyDescent="0.25">
      <c r="A14" s="12"/>
      <c r="B14" s="3" t="s">
        <v>27</v>
      </c>
      <c r="C14" s="7">
        <f>C6*C5*C4*C12</f>
        <v>2520</v>
      </c>
    </row>
    <row r="15" spans="1:3" ht="17.25" customHeight="1" x14ac:dyDescent="0.25">
      <c r="A15" s="12"/>
      <c r="B15" s="3" t="s">
        <v>21</v>
      </c>
      <c r="C15" s="8">
        <f>(((C8*C8*ACOS((C8-C9)/C8))-((C8-C9)*SQRT(2*C8*C9-(C9*C9))))*C10*C11)-(3.1416*0.5*C8*C8*C10*C11)</f>
        <v>7021.8589724261274</v>
      </c>
    </row>
    <row r="16" spans="1:3" ht="17.25" customHeight="1" x14ac:dyDescent="0.25">
      <c r="A16" s="12"/>
      <c r="B16" s="3" t="s">
        <v>14</v>
      </c>
      <c r="C16" s="4">
        <v>0.35</v>
      </c>
    </row>
    <row r="17" spans="1:3" ht="18" customHeight="1" x14ac:dyDescent="0.25">
      <c r="A17" s="12"/>
      <c r="B17" s="3" t="s">
        <v>23</v>
      </c>
      <c r="C17" s="8">
        <f>((C5*C6*C3)-C15)*C16</f>
        <v>1322.3493596508554</v>
      </c>
    </row>
    <row r="18" spans="1:3" ht="18" customHeight="1" x14ac:dyDescent="0.25">
      <c r="A18" s="13"/>
      <c r="B18" s="3" t="s">
        <v>13</v>
      </c>
      <c r="C18" s="9">
        <f>C17+C15</f>
        <v>8344.2083320769834</v>
      </c>
    </row>
    <row r="19" spans="1:3" x14ac:dyDescent="0.25">
      <c r="A19" s="1"/>
      <c r="B19" s="1"/>
      <c r="C19" s="1"/>
    </row>
    <row r="20" spans="1:3" ht="18" customHeight="1" x14ac:dyDescent="0.25">
      <c r="A20" s="2" t="s">
        <v>5</v>
      </c>
      <c r="B20" s="2" t="s">
        <v>4</v>
      </c>
      <c r="C20" s="2" t="s">
        <v>3</v>
      </c>
    </row>
    <row r="21" spans="1:3" ht="18" customHeight="1" x14ac:dyDescent="0.25">
      <c r="A21" s="20" t="s">
        <v>19</v>
      </c>
      <c r="B21" s="3" t="s">
        <v>6</v>
      </c>
      <c r="C21" s="4">
        <v>3</v>
      </c>
    </row>
    <row r="22" spans="1:3" ht="15" customHeight="1" x14ac:dyDescent="0.25">
      <c r="A22" s="21"/>
      <c r="B22" s="3" t="s">
        <v>7</v>
      </c>
      <c r="C22" s="4">
        <v>2</v>
      </c>
    </row>
    <row r="23" spans="1:3" ht="15" customHeight="1" x14ac:dyDescent="0.25">
      <c r="A23" s="21"/>
      <c r="B23" s="3" t="s">
        <v>2</v>
      </c>
      <c r="C23" s="4">
        <v>60</v>
      </c>
    </row>
    <row r="24" spans="1:3" ht="17.25" customHeight="1" x14ac:dyDescent="0.25">
      <c r="A24" s="21"/>
      <c r="B24" s="3" t="s">
        <v>8</v>
      </c>
      <c r="C24" s="4">
        <v>60</v>
      </c>
    </row>
    <row r="25" spans="1:3" ht="15" customHeight="1" x14ac:dyDescent="0.25">
      <c r="A25" s="21"/>
      <c r="B25" s="3" t="s">
        <v>9</v>
      </c>
      <c r="C25" s="7">
        <f>(C21+C22)*C23*C24</f>
        <v>18000</v>
      </c>
    </row>
    <row r="26" spans="1:3" ht="15" customHeight="1" x14ac:dyDescent="0.25">
      <c r="A26" s="21"/>
      <c r="B26" s="3" t="s">
        <v>18</v>
      </c>
      <c r="C26" s="4">
        <v>50</v>
      </c>
    </row>
    <row r="27" spans="1:3" ht="15" customHeight="1" x14ac:dyDescent="0.25">
      <c r="A27" s="21"/>
      <c r="B27" s="3" t="s">
        <v>16</v>
      </c>
      <c r="C27" s="4">
        <v>0</v>
      </c>
    </row>
    <row r="28" spans="1:3" ht="15" customHeight="1" x14ac:dyDescent="0.25">
      <c r="A28" s="21"/>
      <c r="B28" s="3" t="s">
        <v>17</v>
      </c>
      <c r="C28" s="4">
        <v>10</v>
      </c>
    </row>
    <row r="29" spans="1:3" ht="15" customHeight="1" x14ac:dyDescent="0.25">
      <c r="A29" s="21"/>
      <c r="B29" s="3" t="s">
        <v>28</v>
      </c>
      <c r="C29" s="4">
        <v>10</v>
      </c>
    </row>
    <row r="30" spans="1:3" ht="15" customHeight="1" x14ac:dyDescent="0.25">
      <c r="A30" s="21"/>
      <c r="B30" s="3" t="s">
        <v>1</v>
      </c>
      <c r="C30" s="4">
        <v>5</v>
      </c>
    </row>
    <row r="31" spans="1:3" ht="18" customHeight="1" x14ac:dyDescent="0.25">
      <c r="A31" s="21"/>
      <c r="B31" s="3" t="s">
        <v>11</v>
      </c>
      <c r="C31" s="4">
        <v>0.35</v>
      </c>
    </row>
    <row r="32" spans="1:3" ht="18" customHeight="1" x14ac:dyDescent="0.25">
      <c r="A32" s="21"/>
      <c r="B32" s="3" t="s">
        <v>22</v>
      </c>
      <c r="C32" s="6">
        <f>C23*C24</f>
        <v>3600</v>
      </c>
    </row>
    <row r="33" spans="1:3" ht="15" customHeight="1" x14ac:dyDescent="0.25">
      <c r="A33" s="21"/>
      <c r="B33" s="3" t="s">
        <v>10</v>
      </c>
      <c r="C33" s="7">
        <f>C22*C23*C24*C31</f>
        <v>2520</v>
      </c>
    </row>
    <row r="34" spans="1:3" ht="17.25" customHeight="1" x14ac:dyDescent="0.25">
      <c r="A34" s="21"/>
      <c r="B34" s="3" t="s">
        <v>15</v>
      </c>
      <c r="C34" s="7">
        <f>((C21*C28*C26)-(2*0.5*(C21-C27)*(C28-C29)*C26))*C30</f>
        <v>7500</v>
      </c>
    </row>
    <row r="35" spans="1:3" ht="15" customHeight="1" x14ac:dyDescent="0.25">
      <c r="A35" s="21"/>
      <c r="B35" s="3" t="s">
        <v>14</v>
      </c>
      <c r="C35" s="5">
        <v>0.35</v>
      </c>
    </row>
    <row r="36" spans="1:3" ht="18" customHeight="1" x14ac:dyDescent="0.25">
      <c r="A36" s="21"/>
      <c r="B36" s="3" t="s">
        <v>12</v>
      </c>
      <c r="C36" s="8">
        <f>((C21*C23*C24)-C34)*C35</f>
        <v>1155</v>
      </c>
    </row>
    <row r="37" spans="1:3" ht="18" x14ac:dyDescent="0.25">
      <c r="A37" s="22"/>
      <c r="B37" s="3" t="s">
        <v>13</v>
      </c>
      <c r="C37" s="9">
        <f>C36+C34</f>
        <v>8655</v>
      </c>
    </row>
    <row r="38" spans="1:3" x14ac:dyDescent="0.25">
      <c r="A38" s="1"/>
      <c r="B38" s="1"/>
      <c r="C38" s="1"/>
    </row>
    <row r="39" spans="1:3" x14ac:dyDescent="0.25">
      <c r="A39" s="2" t="s">
        <v>5</v>
      </c>
      <c r="B39" s="2" t="s">
        <v>4</v>
      </c>
      <c r="C39" s="2" t="s">
        <v>3</v>
      </c>
    </row>
    <row r="40" spans="1:3" ht="18" x14ac:dyDescent="0.25">
      <c r="A40" s="11" t="s">
        <v>32</v>
      </c>
      <c r="B40" s="3" t="s">
        <v>6</v>
      </c>
      <c r="C40" s="4">
        <v>5</v>
      </c>
    </row>
    <row r="41" spans="1:3" ht="18" x14ac:dyDescent="0.25">
      <c r="A41" s="12"/>
      <c r="B41" s="3" t="s">
        <v>7</v>
      </c>
      <c r="C41" s="4">
        <v>1</v>
      </c>
    </row>
    <row r="42" spans="1:3" x14ac:dyDescent="0.25">
      <c r="A42" s="12"/>
      <c r="B42" s="3" t="s">
        <v>2</v>
      </c>
      <c r="C42" s="4">
        <v>60</v>
      </c>
    </row>
    <row r="43" spans="1:3" x14ac:dyDescent="0.25">
      <c r="A43" s="12"/>
      <c r="B43" s="3" t="s">
        <v>8</v>
      </c>
      <c r="C43" s="4">
        <v>60</v>
      </c>
    </row>
    <row r="44" spans="1:3" ht="17.25" x14ac:dyDescent="0.25">
      <c r="A44" s="12"/>
      <c r="B44" s="3" t="s">
        <v>9</v>
      </c>
      <c r="C44" s="7">
        <f>C43*C42*(C40+C41+C45)</f>
        <v>39600</v>
      </c>
    </row>
    <row r="45" spans="1:3" x14ac:dyDescent="0.25">
      <c r="A45" s="12"/>
      <c r="B45" s="3" t="s">
        <v>30</v>
      </c>
      <c r="C45" s="4">
        <v>5</v>
      </c>
    </row>
    <row r="46" spans="1:3" x14ac:dyDescent="0.25">
      <c r="A46" s="12"/>
      <c r="B46" s="3" t="s">
        <v>0</v>
      </c>
      <c r="C46" s="4">
        <v>50</v>
      </c>
    </row>
    <row r="47" spans="1:3" x14ac:dyDescent="0.25">
      <c r="A47" s="12"/>
      <c r="B47" s="3" t="s">
        <v>1</v>
      </c>
      <c r="C47" s="4">
        <v>5</v>
      </c>
    </row>
    <row r="48" spans="1:3" x14ac:dyDescent="0.25">
      <c r="A48" s="12"/>
      <c r="B48" s="3" t="s">
        <v>11</v>
      </c>
      <c r="C48" s="4">
        <v>0.35</v>
      </c>
    </row>
    <row r="49" spans="1:3" ht="18" x14ac:dyDescent="0.25">
      <c r="A49" s="12"/>
      <c r="B49" s="3" t="s">
        <v>22</v>
      </c>
      <c r="C49" s="6">
        <f>C42*C43</f>
        <v>3600</v>
      </c>
    </row>
    <row r="50" spans="1:3" ht="18" x14ac:dyDescent="0.25">
      <c r="A50" s="12"/>
      <c r="B50" s="3" t="s">
        <v>27</v>
      </c>
      <c r="C50" s="7">
        <f>C43*C42*C41*C48</f>
        <v>1260</v>
      </c>
    </row>
    <row r="51" spans="1:3" ht="17.25" x14ac:dyDescent="0.25">
      <c r="A51" s="12"/>
      <c r="B51" s="3" t="s">
        <v>21</v>
      </c>
      <c r="C51" s="8">
        <f>(((C45*C45*ACOS((C45-C40)/C45))-((C45-C40)*SQRT(2*C45*C40-(C40*C40))))*C46*C47)</f>
        <v>9817.4770424681046</v>
      </c>
    </row>
    <row r="52" spans="1:3" ht="17.25" x14ac:dyDescent="0.25">
      <c r="A52" s="12"/>
      <c r="B52" s="3" t="s">
        <v>14</v>
      </c>
      <c r="C52" s="4">
        <v>0.35</v>
      </c>
    </row>
    <row r="53" spans="1:3" ht="17.25" x14ac:dyDescent="0.25">
      <c r="A53" s="12"/>
      <c r="B53" s="3" t="s">
        <v>23</v>
      </c>
      <c r="C53" s="8">
        <f>((C42*C43*(C40))-C51)*C52</f>
        <v>2863.883035136163</v>
      </c>
    </row>
    <row r="54" spans="1:3" ht="18" x14ac:dyDescent="0.25">
      <c r="A54" s="13"/>
      <c r="B54" s="3" t="s">
        <v>13</v>
      </c>
      <c r="C54" s="9">
        <f>C53+C51</f>
        <v>12681.360077604268</v>
      </c>
    </row>
  </sheetData>
  <mergeCells count="4">
    <mergeCell ref="A40:A54"/>
    <mergeCell ref="A1:C1"/>
    <mergeCell ref="A3:A18"/>
    <mergeCell ref="A21:A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Calculations</vt:lpstr>
      <vt:lpstr>Examples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Trojan, Mike</cp:lastModifiedBy>
  <dcterms:created xsi:type="dcterms:W3CDTF">2016-06-14T14:18:55Z</dcterms:created>
  <dcterms:modified xsi:type="dcterms:W3CDTF">2017-03-09T16:07:33Z</dcterms:modified>
</cp:coreProperties>
</file>